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8"/>
  <workbookPr defaultThemeVersion="123820"/>
  <mc:AlternateContent xmlns:mc="http://schemas.openxmlformats.org/markup-compatibility/2006">
    <mc:Choice Requires="x15">
      <x15ac:absPath xmlns:x15ac="http://schemas.microsoft.com/office/spreadsheetml/2010/11/ac" url="V:\SCHAA\REUNIONES COLH\COLH-083-2025\RONDA INTRACAMPOS III LINK\3. DOCUMENTOS PRECONTRACTUALES\2. INSTRUCTIVO DE REGISTRO Y CALIFICACIÓN DE EMPRESAS\"/>
    </mc:Choice>
  </mc:AlternateContent>
  <xr:revisionPtr revIDLastSave="0" documentId="8_{0AFE3071-69FA-40B9-B512-7C4A543EEF0F}" xr6:coauthVersionLast="36" xr6:coauthVersionMax="36" xr10:uidLastSave="{00000000-0000-0000-0000-000000000000}"/>
  <bookViews>
    <workbookView xWindow="0" yWindow="0" windowWidth="20490" windowHeight="7425" activeTab="1" xr2:uid="{00000000-000D-0000-FFFF-FFFF00000000}"/>
  </bookViews>
  <sheets>
    <sheet name="HOJA DE TRABAJO" sheetId="5" r:id="rId1"/>
    <sheet name="INDICES 2024" sheetId="1" r:id="rId2"/>
    <sheet name="INDICES 2022" sheetId="3" state="hidden" r:id="rId3"/>
    <sheet name="HOJA DE TRABAJO 2023" sheetId="2" state="hidden" r:id="rId4"/>
    <sheet name="HT2022 PARA PAM" sheetId="6" state="hidden" r:id="rId5"/>
    <sheet name="HOJA DE TRABAJO 2022" sheetId="4" state="hidden" r:id="rId6"/>
  </sheets>
  <definedNames>
    <definedName name="_Hlk170596029" localSheetId="1">'INDICES 2024'!#REF!</definedName>
  </definedNames>
  <calcPr calcId="191029"/>
</workbook>
</file>

<file path=xl/calcChain.xml><?xml version="1.0" encoding="utf-8"?>
<calcChain xmlns="http://schemas.openxmlformats.org/spreadsheetml/2006/main">
  <c r="F42" i="1" l="1"/>
  <c r="C14" i="1" s="1"/>
  <c r="E14" i="1" s="1"/>
  <c r="G42" i="1"/>
  <c r="E32" i="5"/>
  <c r="F30" i="5"/>
  <c r="E30" i="5"/>
  <c r="F28" i="5"/>
  <c r="F24" i="5"/>
  <c r="F16" i="5"/>
  <c r="E14" i="5"/>
  <c r="F14" i="5"/>
  <c r="I46" i="5" l="1"/>
  <c r="I45" i="5"/>
  <c r="I44" i="5"/>
  <c r="I43" i="5"/>
  <c r="I42" i="5"/>
  <c r="I41" i="5"/>
  <c r="I40" i="5"/>
  <c r="F32" i="6"/>
  <c r="F28" i="6"/>
  <c r="E28" i="6"/>
  <c r="E30" i="6" s="1"/>
  <c r="E32" i="6" s="1"/>
  <c r="G32" i="6" s="1"/>
  <c r="I32" i="6" s="1"/>
  <c r="F24" i="6"/>
  <c r="F30" i="6" s="1"/>
  <c r="E24" i="6"/>
  <c r="F20" i="6"/>
  <c r="E20" i="6"/>
  <c r="E14" i="6"/>
  <c r="E16" i="6" s="1"/>
  <c r="F14" i="6"/>
  <c r="F16" i="6" s="1"/>
  <c r="F12" i="6"/>
  <c r="E12" i="6"/>
  <c r="J35" i="6"/>
  <c r="G16" i="5"/>
  <c r="G24" i="5"/>
  <c r="G20" i="5"/>
  <c r="H35" i="5"/>
  <c r="C13" i="3"/>
  <c r="H35" i="4"/>
  <c r="G35" i="4"/>
  <c r="E32" i="4"/>
  <c r="F32" i="4" s="1"/>
  <c r="E30" i="4"/>
  <c r="F30" i="4" s="1"/>
  <c r="E28" i="4"/>
  <c r="F28" i="4" s="1"/>
  <c r="E24" i="4"/>
  <c r="F24" i="4" s="1"/>
  <c r="E20" i="4"/>
  <c r="F20" i="4" s="1"/>
  <c r="E16" i="4"/>
  <c r="F16" i="4" s="1"/>
  <c r="E14" i="4"/>
  <c r="F14" i="4" s="1"/>
  <c r="E12" i="4"/>
  <c r="F12" i="4" s="1"/>
  <c r="G35" i="2"/>
  <c r="H35" i="2"/>
  <c r="F32" i="2"/>
  <c r="E32" i="2"/>
  <c r="E30" i="2"/>
  <c r="F30" i="2" s="1"/>
  <c r="F28" i="2"/>
  <c r="E20" i="2"/>
  <c r="F20" i="2" s="1"/>
  <c r="E24" i="2"/>
  <c r="F24" i="2"/>
  <c r="E28" i="2"/>
  <c r="E16" i="2"/>
  <c r="F16" i="2" s="1"/>
  <c r="E14" i="2"/>
  <c r="F14" i="2" s="1"/>
  <c r="E12" i="2"/>
  <c r="F12" i="2" s="1"/>
  <c r="C7" i="2"/>
  <c r="F35" i="2" l="1"/>
  <c r="G20" i="6"/>
  <c r="I20" i="6" s="1"/>
  <c r="G28" i="6"/>
  <c r="I28" i="6" s="1"/>
  <c r="G30" i="6"/>
  <c r="I30" i="6" s="1"/>
  <c r="G24" i="6"/>
  <c r="I24" i="6" s="1"/>
  <c r="G16" i="6"/>
  <c r="I16" i="6" s="1"/>
  <c r="G12" i="6"/>
  <c r="G32" i="5"/>
  <c r="G30" i="5"/>
  <c r="G14" i="5"/>
  <c r="G12" i="5"/>
  <c r="G28" i="5"/>
  <c r="F35" i="4"/>
  <c r="C7" i="4" s="1"/>
  <c r="H12" i="6" l="1"/>
  <c r="I12" i="6" s="1"/>
  <c r="G14" i="6"/>
  <c r="I14" i="6" s="1"/>
  <c r="I35" i="6"/>
  <c r="C7" i="6"/>
</calcChain>
</file>

<file path=xl/sharedStrings.xml><?xml version="1.0" encoding="utf-8"?>
<sst xmlns="http://schemas.openxmlformats.org/spreadsheetml/2006/main" count="383" uniqueCount="126">
  <si>
    <t>FORMULARIO Nro. 4</t>
  </si>
  <si>
    <t>MATRIZ DE EVALUACION FINANCIERA</t>
  </si>
  <si>
    <t>Razón Financiera</t>
  </si>
  <si>
    <t>Fórmula</t>
  </si>
  <si>
    <t>Criterio Matriz</t>
  </si>
  <si>
    <t>Calificacion a obtener</t>
  </si>
  <si>
    <t>Calificación Oferente</t>
  </si>
  <si>
    <t>Rangos de Calificación</t>
  </si>
  <si>
    <t>Apéndice</t>
  </si>
  <si>
    <t>Liquidez o Solvencia</t>
  </si>
  <si>
    <t>Activo Corriente ______________ Pasivo Corriente</t>
  </si>
  <si>
    <t>&gt;=a</t>
  </si>
  <si>
    <t>si criterio &gt;= 1.5 Puntaje 1.5</t>
  </si>
  <si>
    <t>LIQUIDEZ.</t>
  </si>
  <si>
    <t>CALIFICA</t>
  </si>
  <si>
    <t>EMPRESA:</t>
  </si>
  <si>
    <t>Capital de Trabajo</t>
  </si>
  <si>
    <t>Activo Corriente - Pasivo Corriente</t>
  </si>
  <si>
    <t>si criterio &gt;= 0 Puntaje 1.5</t>
  </si>
  <si>
    <t>Relacion de Liquidez (Prueba Acida)</t>
  </si>
  <si>
    <t>Activo Corriente - Inventario  ________________________Pasivo Corriente</t>
  </si>
  <si>
    <t>si criterio &gt;= 1 Puntaje 1.5</t>
  </si>
  <si>
    <t>SOLVENCIA</t>
  </si>
  <si>
    <t>Endeudamiento del Activo</t>
  </si>
  <si>
    <t>Pasivo Total ______________             Activo Total</t>
  </si>
  <si>
    <t>si criterio &gt;= 60% Puntaje 1.25</t>
  </si>
  <si>
    <t>RENTABILIDAD</t>
  </si>
  <si>
    <t>Rentabilidad Neta de las Ventas</t>
  </si>
  <si>
    <t>Utilidad Neta _____________               Ventas</t>
  </si>
  <si>
    <t>si criterio &gt;= 2% Puntaje 1</t>
  </si>
  <si>
    <t>Rentabilidad sobre los Activos ROA</t>
  </si>
  <si>
    <t>Utilidad Neta _____________               Activo Total</t>
  </si>
  <si>
    <t>si criterio &gt;= 1% Puntaje 1</t>
  </si>
  <si>
    <t>ROE (Return of Equity) Rentabilidad Financiera</t>
  </si>
  <si>
    <t>Utilidad Neta _____________               Patrimonio</t>
  </si>
  <si>
    <t>si criterio &gt;= 7% Puntaje 1</t>
  </si>
  <si>
    <t>GESTION</t>
  </si>
  <si>
    <t>Rotacion de Activod</t>
  </si>
  <si>
    <t>Ventas / Activos totales</t>
  </si>
  <si>
    <t>si criterio &gt;= 45% Puntaje 1.25</t>
  </si>
  <si>
    <t>OCIPAG CIA. LTDA.</t>
  </si>
  <si>
    <t>* Fuente Superintendencia de Companias</t>
  </si>
  <si>
    <t>Resultado Minimo a Obtener: 7</t>
  </si>
  <si>
    <t>Informacion Necesaria:</t>
  </si>
  <si>
    <r>
      <t>Oferente Nacional:</t>
    </r>
    <r>
      <rPr>
        <sz val="9"/>
        <color rgb="FF000000"/>
        <rFont val="Calibri"/>
        <family val="2"/>
      </rPr>
      <t xml:space="preserve"> Estados Financieros debidamente suscritos por el representante legal y el Contador ( Auditados para las epresas obligadas a presentarlo, tomando en cosideracionla normativa legal)  e formulario de la declaracion del Impuesto a Renta del Ejercicio fiscal cerrado inmediatamente anterior.</t>
    </r>
  </si>
  <si>
    <r>
      <t>Oferente extanjero:</t>
    </r>
    <r>
      <rPr>
        <sz val="9"/>
        <color rgb="FF000000"/>
        <rFont val="Calibri"/>
        <family val="2"/>
      </rPr>
      <t xml:space="preserve"> Estados Financieros auditados del ano inmediatamente anterior, debidamente suscritos por el representante legal y el contador ( idioma espanol y expresado en dolares de los Estados Unidos de Norteamerica).</t>
    </r>
  </si>
  <si>
    <r>
      <t xml:space="preserve">Fecha de Actualizacion: </t>
    </r>
    <r>
      <rPr>
        <sz val="8"/>
        <color rgb="FF000000"/>
        <rFont val="Calibri"/>
        <family val="2"/>
      </rPr>
      <t>26 de marzo de 2024</t>
    </r>
  </si>
  <si>
    <t>Este indice relaciona los activos corrientes frente a los pasivos de misma naturaleza. Cuanto mas alto sea el coeficiente, la empresa tendra ayores posiblidades de efectuar sus pagos a corto plazo. La liquidez corriente muestra la capacidad de las mepresas para hacer frente a sus vencimiento de corto plazo.</t>
  </si>
  <si>
    <t>El capital de trabajo muestra entre activos y pasivos corrientes, nos ayuda a entender cuanto dinero tiene la empresa para operar y crecer tras el pago de sus deudas, representa la liquidez operativa disponible para cumplir con sus obligaciones actuales a corto plazo.</t>
  </si>
  <si>
    <t>Es un indicadormas riguroso, el cual pretende verificar la capacidad de la empresa para cancelar sus obligaciones corriente, pero sin depender de las venta de sus existencias; es deir, basicamente con sus saldos de efectivo, el de sus cuetas por cobrar, inversiones temporales y algun otro activo de facil liquidacion, diferentes a los inventarios.</t>
  </si>
  <si>
    <t>Este indice permite determinar el nivel de autonomia financiera. Cuando el indice es elevado indica que la empresa depende mucho de sus acreedores y que dispone de uan limitada capacidad de endeudameinto, o lo que es lo mismo, se esta descapitalizando y funciona con una estructura finacniera mas arriesgada. Por el contratio, un indice bajo representa un elevado grado de independencia de la empresa frente a sus acreedores</t>
  </si>
  <si>
    <t>&lt;=a</t>
  </si>
  <si>
    <t>Es el prcentaje de retorno que generan los activos de una empresa. Mientras mayor sea el volumen de ventas que se pueda realizar con determinada inversion, mas eficiente sera la direccion Activo Total del negocio</t>
  </si>
  <si>
    <t>Los indices de rentabilidad de ventas muestran la utilidad de la empresa por cada unidad de venta. Proporciona el beneficio derivado de cada unidad monetaria de ventas e indica la magnitud de los precios o los costos en aumento</t>
  </si>
  <si>
    <t>Este indicador mide la rentabilidad de los activos, puede interpretarse como la utilidad que recibe la empresa por cada dolar invertido en sus distinto bienes y de os cuales se esperan ganancias en un futuro refleja la capacidad de ganancia y el uso efectivo de todos los reursos de la compania</t>
  </si>
  <si>
    <t>Este indicador tambien es denominado como el de Rentabilidad Financiera, en donde va a relacionar los rendimientos, o las utilidades netas, con los recursos que se necesitan para obtenerla.</t>
  </si>
  <si>
    <t xml:space="preserve">                                              MATRIZ DE EVALUACION FINANCIERA                                                </t>
  </si>
  <si>
    <t>ACTIVO CORRIENTE</t>
  </si>
  <si>
    <t>PASIVO CORRIENTE</t>
  </si>
  <si>
    <t>INVENTARIO</t>
  </si>
  <si>
    <t>VENTAS</t>
  </si>
  <si>
    <t>PATRIMONIO</t>
  </si>
  <si>
    <t>ACTIVO TOTAL</t>
  </si>
  <si>
    <t>PASICO TOTAL</t>
  </si>
  <si>
    <t>UTILIDAD NETA</t>
  </si>
  <si>
    <t>Activo Corriente - Inventario  ______________________ Pasivo Corriente</t>
  </si>
  <si>
    <t>HOJA DE CALCULO OCIPAG</t>
  </si>
  <si>
    <t xml:space="preserve">                                                                              MATRIZ DE EVALUACION FINANCIERA                                                </t>
  </si>
  <si>
    <t>Activo Corriente - Inventario  _____________________Pasivo Corriente</t>
  </si>
  <si>
    <t>Apéndice*</t>
  </si>
  <si>
    <t>Activo Corriente (a) ______________ Pasivo Corriente (b)</t>
  </si>
  <si>
    <t>(a)</t>
  </si>
  <si>
    <t>(b)</t>
  </si>
  <si>
    <t>(Resultado)</t>
  </si>
  <si>
    <t>Requisito Oferta</t>
  </si>
  <si>
    <t>Cumple / No Cumple</t>
  </si>
  <si>
    <t>SI</t>
  </si>
  <si>
    <t>si criterio &lt;= 60% Puntaje 1.25</t>
  </si>
  <si>
    <t>NO</t>
  </si>
  <si>
    <t>Respaldos:</t>
  </si>
  <si>
    <t>SRI</t>
  </si>
  <si>
    <t>Formulario 101</t>
  </si>
  <si>
    <t>Balance ESF</t>
  </si>
  <si>
    <t>Balance ERI</t>
  </si>
  <si>
    <t>SUPERINTENDENCIA DE COMPANIAS</t>
  </si>
  <si>
    <t>Activo Corriente</t>
  </si>
  <si>
    <t>Pasivo Corriente</t>
  </si>
  <si>
    <t>Activo Total</t>
  </si>
  <si>
    <t>Pasivo Total</t>
  </si>
  <si>
    <t>Patrimonio</t>
  </si>
  <si>
    <t>Ventas</t>
  </si>
  <si>
    <t>Utilidad Neta</t>
  </si>
  <si>
    <t>Balance</t>
  </si>
  <si>
    <t>Datos</t>
  </si>
  <si>
    <t>PERIODO 2024</t>
  </si>
  <si>
    <t>LIQUIDEZ</t>
  </si>
  <si>
    <t>si criterio &gt;= 1.50 Puntaje 1.50</t>
  </si>
  <si>
    <t>si criterio &gt;= 0 Puntaje 1.50</t>
  </si>
  <si>
    <t>si criterio &gt;= 1 Puntaje 1.50</t>
  </si>
  <si>
    <t>si criterio &gt;= 2% Puntaje 1.00</t>
  </si>
  <si>
    <t>si criterio &gt;= 1% Puntaje 1.00</t>
  </si>
  <si>
    <t>si criterio &gt;= 7% Puntaje 1.00</t>
  </si>
  <si>
    <t>ANEXO Nro. 4</t>
  </si>
  <si>
    <t xml:space="preserve">        HOJA DE CALCULO PARA INDICES ANEXO No 4</t>
  </si>
  <si>
    <t>AÑO:</t>
  </si>
  <si>
    <t>NOMBRE DE EMPRESA</t>
  </si>
  <si>
    <t>CALIFICACIÓN</t>
  </si>
  <si>
    <t>MATRIZ DE EVALUACIÓN FINANCIERA</t>
  </si>
  <si>
    <t>Calificación a obtener</t>
  </si>
  <si>
    <t>Este indice relaciona los activos corrientes frente a los pasivos de misma naturaleza. Cuanto más alto sea el coeficiente, la empresa tendra mayores posiblidades de efectuar sus pagos a corto plazo. La liquidez corriente muestra la capacidad de las epresas para hacer frente a sus vencimientos de corto plazo.</t>
  </si>
  <si>
    <t>Los índices de rentabilidad de ventas muestran la utilidad de la empresa por cada unidad de venta. Proporciona el beneficio derivado de cada unidad monetaria de ventas e indica la magnitud de los precios o los costos en aumento.</t>
  </si>
  <si>
    <t>Información Necesaria:</t>
  </si>
  <si>
    <r>
      <t>Oferente Nacional:</t>
    </r>
    <r>
      <rPr>
        <sz val="9"/>
        <color rgb="FF000000"/>
        <rFont val="Calibri"/>
        <family val="2"/>
      </rPr>
      <t xml:space="preserve"> Estados Financieros debidamente suscritos por el representante legal y el Contador ( Auditados para las empresas obligadas a presentarlo, tomando en consideración a la normativa legal)  en el formulario de la declaración del Impuesto a Renta del Ejercicio fiscal cerrado inmediatamente anterior.</t>
    </r>
  </si>
  <si>
    <r>
      <t>Oferente extanjero:</t>
    </r>
    <r>
      <rPr>
        <sz val="9"/>
        <color rgb="FF000000"/>
        <rFont val="Calibri"/>
        <family val="2"/>
      </rPr>
      <t xml:space="preserve"> Estados Financieros auditados del año inmediatamente anterior, debidamente suscritos por el representante legal y el contador ( idioma espanol y expresado en dólares de los Estados Unidos de Norteamérica).</t>
    </r>
  </si>
  <si>
    <t>Activo Corriente __________________
Pasivo Corriente</t>
  </si>
  <si>
    <t>Este índice permite determinar el nivel de autonomía financiera. Cuando el índice es elevado indica que la empresa depende mucho de sus acreedores y que dispone de una limitada capacidad de endeudamiento, o lo que es lo mismo, se está descapitalizando y funciona con una estructura financiera más arriesgada. Por el contrario, un índice bajo representa un elevado grado de independencia de la empresa frente a sus acreedores.</t>
  </si>
  <si>
    <t>Es un indicadormas más riguroso, el cual pretende verificar la capacidad de la empresa para cancelar sus obligaciones corrientes, pero sin depender de las ventas de sus existencias; es decir, básicamente con sus saldos de efectivo, el de sus cuetas por cobrar, inversiones temporales y algun otro activo de fácil liquidación, diferentes a los inventarios.</t>
  </si>
  <si>
    <t>Este indicador mide la rentabilidad de los activos, puede interpretarse como la utilidad que recibe la empresa por cada dólar invertido en sus distinto bienes y de los cuales se esperan ganancias en un futuro refleja la capacidad de ganancia y el uso efectivo de todos los recursos de la compañía.</t>
  </si>
  <si>
    <t>Rotación de Ventas</t>
  </si>
  <si>
    <t>GESTIÓN</t>
  </si>
  <si>
    <t>Relación de Liquidez (Prueba Ácida)</t>
  </si>
  <si>
    <t>* Fuente Superintendencia de Compañías, Valores y Seguros de Ecuador.</t>
  </si>
  <si>
    <t>Es el porcentaje de retorno que generan los activos de una empresa. Mientras mayor sea el volumen de ventas que se pueda realizar con determinada inversión, más eficiente será la gestión de los Activos Totales del negocio.</t>
  </si>
  <si>
    <t>https://www.supercias.gob.ec</t>
  </si>
  <si>
    <r>
      <rPr>
        <b/>
        <sz val="8"/>
        <color rgb="FF000000"/>
        <rFont val="Calibri"/>
        <family val="2"/>
      </rPr>
      <t>Resultado Mínimo a Obtener:</t>
    </r>
    <r>
      <rPr>
        <sz val="8"/>
        <color rgb="FF000000"/>
        <rFont val="Calibri"/>
        <family val="2"/>
        <charset val="204"/>
      </rPr>
      <t xml:space="preserve"> 7</t>
    </r>
  </si>
  <si>
    <r>
      <t xml:space="preserve">Fecha de Actualización: </t>
    </r>
    <r>
      <rPr>
        <sz val="8"/>
        <color rgb="FF000000"/>
        <rFont val="Calibri"/>
        <family val="2"/>
      </rPr>
      <t>Octubre de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</si>
</sst>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0.00_ ;_ &quot;$&quot;* \-#,##0.00_ ;_ &quot;$&quot;* &quot;-&quot;??_ ;_ @_ "/>
    <numFmt numFmtId="43" formatCode="_ * #,##0.00_ ;_ * \-#,##0.00_ ;_ * &quot;-&quot;??_ ;_ @_ "/>
  </numFmts>
  <fonts count="13" x14ac:knownFonts="1">
    <font>
      <sz val="11"/>
      <color rgb="FF000000"/>
      <name val="Calibri"/>
      <family val="2"/>
      <charset val="204"/>
    </font>
    <font>
      <sz val="11"/>
      <color rgb="FF000000"/>
      <name val="Calibri"/>
      <family val="2"/>
      <charset val="204"/>
    </font>
    <font>
      <sz val="10"/>
      <color rgb="FF000000"/>
      <name val="Calibri"/>
      <family val="2"/>
      <charset val="204"/>
    </font>
    <font>
      <sz val="8"/>
      <color rgb="FF000000"/>
      <name val="Calibri"/>
      <family val="2"/>
      <charset val="204"/>
    </font>
    <font>
      <sz val="7"/>
      <color rgb="FF000000"/>
      <name val="Calibri"/>
      <family val="2"/>
      <charset val="204"/>
    </font>
    <font>
      <b/>
      <sz val="11"/>
      <color rgb="FF000000"/>
      <name val="Calibri"/>
      <family val="2"/>
    </font>
    <font>
      <b/>
      <sz val="8"/>
      <color rgb="FF000000"/>
      <name val="Calibri"/>
      <family val="2"/>
    </font>
    <font>
      <b/>
      <sz val="10"/>
      <color rgb="FF000000"/>
      <name val="Calibri"/>
      <family val="2"/>
    </font>
    <font>
      <b/>
      <sz val="9"/>
      <color rgb="FF000000"/>
      <name val="Calibri"/>
      <family val="2"/>
    </font>
    <font>
      <sz val="9"/>
      <color rgb="FF000000"/>
      <name val="Calibri"/>
      <family val="2"/>
    </font>
    <font>
      <sz val="8"/>
      <color rgb="FF000000"/>
      <name val="Calibri"/>
      <family val="2"/>
    </font>
    <font>
      <u/>
      <sz val="11"/>
      <color rgb="FF000000"/>
      <name val="Calibri"/>
      <family val="2"/>
      <charset val="204"/>
    </font>
    <font>
      <sz val="6"/>
      <color rgb="FF000000"/>
      <name val="Calibri"/>
      <family val="2"/>
      <charset val="204"/>
    </font>
  </fonts>
  <fills count="4">
    <fill>
      <patternFill patternType="none"/>
    </fill>
    <fill>
      <patternFill patternType="gray125"/>
    </fill>
    <fill>
      <patternFill patternType="solid">
        <fgColor theme="4" tint="0.39997558519241921"/>
        <bgColor indexed="64"/>
      </patternFill>
    </fill>
    <fill>
      <patternFill patternType="solid">
        <fgColor rgb="FF92D050"/>
        <bgColor indexed="64"/>
      </patternFill>
    </fill>
  </fills>
  <borders count="40">
    <border>
      <left/>
      <right/>
      <top/>
      <bottom/>
      <diagonal/>
    </border>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79">
    <xf numFmtId="0" fontId="0" fillId="0" borderId="0" xfId="0"/>
    <xf numFmtId="0" fontId="0" fillId="0" borderId="0" xfId="0" applyAlignment="1">
      <alignment horizontal="center"/>
    </xf>
    <xf numFmtId="0" fontId="0" fillId="0" borderId="0" xfId="0"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xf>
    <xf numFmtId="0" fontId="0" fillId="0" borderId="3" xfId="0" applyBorder="1"/>
    <xf numFmtId="0" fontId="3" fillId="0" borderId="4" xfId="0" applyFont="1" applyBorder="1" applyAlignment="1">
      <alignment horizontal="center"/>
    </xf>
    <xf numFmtId="0" fontId="0" fillId="0" borderId="5" xfId="0" applyBorder="1"/>
    <xf numFmtId="0" fontId="0" fillId="0" borderId="6" xfId="0" applyBorder="1"/>
    <xf numFmtId="0" fontId="3" fillId="0" borderId="1" xfId="0" applyFont="1" applyBorder="1" applyAlignment="1">
      <alignment horizontal="center"/>
    </xf>
    <xf numFmtId="0" fontId="0" fillId="0" borderId="1" xfId="0" applyBorder="1"/>
    <xf numFmtId="0" fontId="0" fillId="0" borderId="7" xfId="0" applyBorder="1"/>
    <xf numFmtId="0" fontId="0" fillId="0" borderId="6" xfId="0"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vertical="center" wrapText="1"/>
    </xf>
    <xf numFmtId="0" fontId="0" fillId="0" borderId="8" xfId="0" applyBorder="1"/>
    <xf numFmtId="0" fontId="0" fillId="0" borderId="6" xfId="0" applyBorder="1" applyAlignment="1">
      <alignment vertical="center" wrapText="1"/>
    </xf>
    <xf numFmtId="0" fontId="0" fillId="0" borderId="1"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3" fillId="0" borderId="10" xfId="0" applyFont="1" applyBorder="1" applyAlignment="1">
      <alignment horizontal="center"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 xfId="0" applyBorder="1" applyAlignment="1">
      <alignment horizontal="center"/>
    </xf>
    <xf numFmtId="0" fontId="5" fillId="0" borderId="6" xfId="0" applyFont="1" applyBorder="1"/>
    <xf numFmtId="0" fontId="5"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0" fillId="0" borderId="16" xfId="0" applyBorder="1" applyAlignment="1">
      <alignment vertical="center" wrapText="1"/>
    </xf>
    <xf numFmtId="0" fontId="3" fillId="2" borderId="13" xfId="0" applyFont="1"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5"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vertical="center" wrapText="1"/>
    </xf>
    <xf numFmtId="0" fontId="3"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23" xfId="0" applyBorder="1" applyAlignment="1">
      <alignment vertical="center" wrapText="1"/>
    </xf>
    <xf numFmtId="0" fontId="3" fillId="0" borderId="24" xfId="0" applyFont="1" applyBorder="1" applyAlignment="1">
      <alignment horizontal="center" vertical="center" wrapText="1"/>
    </xf>
    <xf numFmtId="0" fontId="0" fillId="0" borderId="24" xfId="0" applyBorder="1" applyAlignment="1">
      <alignment vertical="center" wrapText="1"/>
    </xf>
    <xf numFmtId="0" fontId="0" fillId="0" borderId="24" xfId="0" applyBorder="1" applyAlignment="1">
      <alignment horizontal="center" vertical="center" wrapText="1"/>
    </xf>
    <xf numFmtId="0" fontId="0" fillId="0" borderId="25" xfId="0" applyBorder="1" applyAlignment="1">
      <alignment vertical="center" wrapText="1"/>
    </xf>
    <xf numFmtId="0" fontId="4" fillId="0" borderId="13" xfId="0" applyFont="1" applyBorder="1" applyAlignment="1">
      <alignment horizontal="center" vertical="center" wrapText="1"/>
    </xf>
    <xf numFmtId="0" fontId="0" fillId="0" borderId="15" xfId="0" applyBorder="1" applyAlignment="1">
      <alignment vertical="center" wrapText="1"/>
    </xf>
    <xf numFmtId="0" fontId="0" fillId="2" borderId="13" xfId="0" applyFill="1" applyBorder="1" applyAlignment="1">
      <alignment vertical="center" wrapText="1"/>
    </xf>
    <xf numFmtId="0" fontId="0" fillId="0" borderId="26" xfId="0" applyBorder="1" applyAlignment="1">
      <alignment vertical="center" wrapText="1"/>
    </xf>
    <xf numFmtId="0" fontId="0" fillId="0" borderId="21" xfId="0" applyBorder="1" applyAlignment="1">
      <alignment vertical="center" wrapText="1"/>
    </xf>
    <xf numFmtId="9" fontId="0" fillId="0" borderId="13" xfId="0" applyNumberFormat="1" applyBorder="1" applyAlignment="1">
      <alignment horizontal="center" vertical="center" wrapText="1"/>
    </xf>
    <xf numFmtId="0" fontId="0" fillId="0" borderId="15" xfId="0" applyBorder="1"/>
    <xf numFmtId="0" fontId="0" fillId="0" borderId="2" xfId="0" applyBorder="1" applyAlignment="1">
      <alignment horizontal="center" vertical="center" wrapText="1"/>
    </xf>
    <xf numFmtId="0" fontId="0" fillId="0" borderId="10" xfId="0" applyBorder="1" applyAlignment="1">
      <alignment horizontal="center" vertical="center" wrapText="1"/>
    </xf>
    <xf numFmtId="0" fontId="4" fillId="0" borderId="13" xfId="0" applyFont="1" applyBorder="1" applyAlignment="1">
      <alignment horizontal="left" vertical="center" wrapText="1"/>
    </xf>
    <xf numFmtId="0" fontId="5" fillId="2" borderId="12" xfId="0" applyFont="1" applyFill="1" applyBorder="1" applyAlignment="1">
      <alignment vertical="center" wrapText="1"/>
    </xf>
    <xf numFmtId="0" fontId="7" fillId="2" borderId="12" xfId="0" applyFont="1" applyFill="1" applyBorder="1" applyAlignment="1">
      <alignment vertical="center" wrapText="1"/>
    </xf>
    <xf numFmtId="0" fontId="3" fillId="0" borderId="7" xfId="0" applyFont="1" applyBorder="1"/>
    <xf numFmtId="0" fontId="2" fillId="0" borderId="1" xfId="0" applyFont="1" applyBorder="1" applyAlignment="1">
      <alignment horizontal="center"/>
    </xf>
    <xf numFmtId="43" fontId="0" fillId="0" borderId="0" xfId="1" applyFont="1" applyAlignment="1">
      <alignment vertical="center" wrapText="1"/>
    </xf>
    <xf numFmtId="43" fontId="0" fillId="0" borderId="13" xfId="0" applyNumberFormat="1" applyBorder="1" applyAlignment="1">
      <alignment horizontal="center" vertical="center" wrapText="1"/>
    </xf>
    <xf numFmtId="9" fontId="0" fillId="0" borderId="13" xfId="3" applyFont="1" applyBorder="1" applyAlignment="1">
      <alignment horizontal="center" vertical="center" wrapText="1"/>
    </xf>
    <xf numFmtId="10" fontId="0" fillId="0" borderId="13" xfId="3" applyNumberFormat="1" applyFont="1" applyBorder="1" applyAlignment="1">
      <alignment horizontal="center" vertical="center" wrapText="1"/>
    </xf>
    <xf numFmtId="43" fontId="0" fillId="0" borderId="13" xfId="1" applyFont="1" applyBorder="1" applyAlignment="1">
      <alignment horizontal="center" vertical="center" wrapText="1"/>
    </xf>
    <xf numFmtId="44" fontId="0" fillId="0" borderId="13" xfId="2" applyFont="1" applyBorder="1" applyAlignment="1">
      <alignment horizontal="center" vertical="center" wrapText="1"/>
    </xf>
    <xf numFmtId="44" fontId="0" fillId="0" borderId="24" xfId="2" applyFont="1" applyBorder="1" applyAlignment="1">
      <alignment vertical="center" wrapText="1"/>
    </xf>
    <xf numFmtId="44" fontId="0" fillId="2" borderId="13" xfId="2" applyFont="1" applyFill="1" applyBorder="1" applyAlignment="1">
      <alignment vertical="center" wrapText="1"/>
    </xf>
    <xf numFmtId="43" fontId="0" fillId="0" borderId="24" xfId="1" applyFont="1" applyBorder="1" applyAlignment="1">
      <alignment vertical="center" wrapText="1"/>
    </xf>
    <xf numFmtId="43" fontId="0" fillId="2" borderId="13" xfId="1" applyFont="1" applyFill="1" applyBorder="1" applyAlignment="1">
      <alignment vertical="center" wrapText="1"/>
    </xf>
    <xf numFmtId="9" fontId="0" fillId="0" borderId="24" xfId="3" applyFont="1" applyBorder="1" applyAlignment="1">
      <alignment vertical="center" wrapText="1"/>
    </xf>
    <xf numFmtId="9" fontId="0" fillId="2" borderId="13" xfId="3" applyFont="1" applyFill="1" applyBorder="1" applyAlignment="1">
      <alignment vertical="center" wrapText="1"/>
    </xf>
    <xf numFmtId="0" fontId="3" fillId="0" borderId="1" xfId="0" applyFont="1" applyBorder="1" applyAlignment="1">
      <alignment horizontal="center"/>
    </xf>
    <xf numFmtId="0" fontId="0" fillId="0" borderId="1" xfId="0" applyBorder="1" applyAlignment="1">
      <alignment horizontal="center"/>
    </xf>
    <xf numFmtId="0" fontId="4" fillId="0" borderId="12" xfId="0" applyFont="1" applyBorder="1" applyAlignment="1">
      <alignment horizontal="left" vertical="center" wrapText="1"/>
    </xf>
    <xf numFmtId="0" fontId="11" fillId="0" borderId="0" xfId="0" applyFont="1"/>
    <xf numFmtId="43" fontId="0" fillId="0" borderId="0" xfId="1" applyFont="1"/>
    <xf numFmtId="43" fontId="1" fillId="0" borderId="0" xfId="1" applyFont="1"/>
    <xf numFmtId="0" fontId="3" fillId="0" borderId="0" xfId="0" applyFont="1" applyAlignment="1">
      <alignment horizontal="left" vertical="center" wrapText="1"/>
    </xf>
    <xf numFmtId="0" fontId="3" fillId="0" borderId="1" xfId="0" applyFont="1" applyBorder="1" applyAlignment="1">
      <alignment horizontal="center"/>
    </xf>
    <xf numFmtId="0" fontId="0" fillId="0" borderId="1" xfId="0" applyBorder="1" applyAlignment="1">
      <alignment horizontal="center"/>
    </xf>
    <xf numFmtId="0" fontId="0" fillId="2" borderId="1" xfId="0" applyFill="1" applyBorder="1" applyAlignment="1">
      <alignment horizontal="center" vertical="center" wrapText="1"/>
    </xf>
    <xf numFmtId="0" fontId="0" fillId="0" borderId="27" xfId="0" applyBorder="1" applyAlignment="1">
      <alignment horizontal="center" vertical="center" wrapText="1"/>
    </xf>
    <xf numFmtId="0" fontId="0" fillId="0" borderId="14" xfId="0" applyBorder="1" applyAlignment="1">
      <alignment horizontal="center" vertical="center" wrapText="1"/>
    </xf>
    <xf numFmtId="0" fontId="0" fillId="0" borderId="28" xfId="0" applyBorder="1" applyAlignment="1">
      <alignment vertical="center" wrapText="1"/>
    </xf>
    <xf numFmtId="0" fontId="0" fillId="0" borderId="28" xfId="0" applyBorder="1"/>
    <xf numFmtId="0" fontId="5"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0" borderId="0" xfId="0" applyFont="1"/>
    <xf numFmtId="44" fontId="0" fillId="0" borderId="7" xfId="0" applyNumberFormat="1" applyBorder="1"/>
    <xf numFmtId="0" fontId="0" fillId="0" borderId="9" xfId="0" applyBorder="1"/>
    <xf numFmtId="0" fontId="0" fillId="0" borderId="10" xfId="0" applyBorder="1"/>
    <xf numFmtId="44" fontId="0" fillId="0" borderId="11" xfId="0" applyNumberFormat="1" applyBorder="1"/>
    <xf numFmtId="0" fontId="5" fillId="0" borderId="29" xfId="0" applyFont="1" applyBorder="1"/>
    <xf numFmtId="0" fontId="5" fillId="0" borderId="30" xfId="0" applyFont="1" applyBorder="1"/>
    <xf numFmtId="0" fontId="5" fillId="0" borderId="31" xfId="0" applyFont="1" applyBorder="1" applyAlignment="1"/>
    <xf numFmtId="0" fontId="3" fillId="0" borderId="10" xfId="0" applyFont="1" applyBorder="1" applyAlignment="1">
      <alignment horizontal="center"/>
    </xf>
    <xf numFmtId="0" fontId="0" fillId="0" borderId="10" xfId="0" applyBorder="1" applyAlignment="1">
      <alignment horizontal="center"/>
    </xf>
    <xf numFmtId="0" fontId="0" fillId="0" borderId="11" xfId="0" applyBorder="1"/>
    <xf numFmtId="0" fontId="3" fillId="0" borderId="1" xfId="0" applyFont="1" applyBorder="1" applyAlignment="1">
      <alignment horizontal="center"/>
    </xf>
    <xf numFmtId="0" fontId="0" fillId="0" borderId="1" xfId="0" applyBorder="1" applyAlignment="1">
      <alignment horizontal="center"/>
    </xf>
    <xf numFmtId="0" fontId="0" fillId="2" borderId="32" xfId="0" applyFill="1" applyBorder="1" applyAlignment="1">
      <alignment horizontal="center" vertical="center" wrapText="1"/>
    </xf>
    <xf numFmtId="0" fontId="0" fillId="0" borderId="32" xfId="0" applyBorder="1" applyAlignment="1">
      <alignment vertical="center" wrapText="1"/>
    </xf>
    <xf numFmtId="44" fontId="0" fillId="0" borderId="32" xfId="2" applyFont="1" applyBorder="1" applyAlignment="1">
      <alignment horizontal="center" vertical="center" wrapText="1"/>
    </xf>
    <xf numFmtId="44" fontId="0" fillId="0" borderId="32" xfId="2" applyFont="1" applyBorder="1"/>
    <xf numFmtId="44" fontId="0" fillId="0" borderId="32" xfId="2" applyFont="1" applyBorder="1" applyAlignment="1">
      <alignment vertical="center" wrapText="1"/>
    </xf>
    <xf numFmtId="43" fontId="0" fillId="0" borderId="32" xfId="1" applyFont="1" applyBorder="1" applyAlignment="1">
      <alignment vertical="center" wrapText="1"/>
    </xf>
    <xf numFmtId="0" fontId="0" fillId="0" borderId="35" xfId="0" applyBorder="1"/>
    <xf numFmtId="0" fontId="0" fillId="0" borderId="36" xfId="0" applyBorder="1"/>
    <xf numFmtId="0" fontId="6" fillId="0" borderId="35" xfId="0" applyFont="1" applyBorder="1"/>
    <xf numFmtId="0" fontId="0" fillId="0" borderId="37" xfId="0" applyBorder="1"/>
    <xf numFmtId="0" fontId="3" fillId="0" borderId="38" xfId="0" applyFont="1" applyBorder="1" applyAlignment="1">
      <alignment horizontal="center"/>
    </xf>
    <xf numFmtId="0" fontId="0" fillId="0" borderId="38" xfId="0" applyBorder="1"/>
    <xf numFmtId="0" fontId="0" fillId="0" borderId="38" xfId="0" applyBorder="1" applyAlignment="1">
      <alignment horizontal="center"/>
    </xf>
    <xf numFmtId="0" fontId="0" fillId="0" borderId="39" xfId="0" applyBorder="1"/>
    <xf numFmtId="0" fontId="6" fillId="0" borderId="16" xfId="0" applyFont="1" applyBorder="1" applyAlignment="1">
      <alignment horizontal="center" vertical="center" wrapText="1"/>
    </xf>
    <xf numFmtId="0" fontId="5" fillId="0" borderId="1" xfId="0" applyFont="1" applyBorder="1" applyAlignment="1">
      <alignment horizontal="center" vertical="center" wrapText="1"/>
    </xf>
    <xf numFmtId="0" fontId="0" fillId="0" borderId="32" xfId="0" applyBorder="1" applyAlignment="1">
      <alignment horizontal="center" vertical="center" wrapText="1"/>
    </xf>
    <xf numFmtId="0" fontId="3" fillId="0" borderId="32" xfId="0" applyFont="1" applyBorder="1" applyAlignment="1">
      <alignment horizontal="center" vertical="center" wrapText="1"/>
    </xf>
    <xf numFmtId="0" fontId="6" fillId="2" borderId="32"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4" fillId="0" borderId="32" xfId="0" applyFont="1" applyBorder="1" applyAlignment="1">
      <alignment horizontal="center" vertical="center" wrapText="1"/>
    </xf>
    <xf numFmtId="2" fontId="0" fillId="0" borderId="32" xfId="0" applyNumberFormat="1" applyBorder="1" applyAlignment="1">
      <alignment horizontal="center" vertical="center" wrapText="1"/>
    </xf>
    <xf numFmtId="0" fontId="4" fillId="0" borderId="32" xfId="0" applyFont="1" applyBorder="1" applyAlignment="1">
      <alignment horizontal="left" vertical="center" wrapText="1"/>
    </xf>
    <xf numFmtId="0" fontId="12" fillId="0" borderId="32" xfId="0" applyFont="1" applyBorder="1" applyAlignment="1">
      <alignment horizontal="center" vertical="center" wrapText="1"/>
    </xf>
    <xf numFmtId="0" fontId="6" fillId="2" borderId="32" xfId="0" applyFont="1" applyFill="1" applyBorder="1" applyAlignment="1">
      <alignment vertical="center" wrapText="1"/>
    </xf>
    <xf numFmtId="0" fontId="0" fillId="2" borderId="32" xfId="0" applyFill="1" applyBorder="1" applyAlignment="1">
      <alignment vertical="center" wrapText="1"/>
    </xf>
    <xf numFmtId="10" fontId="0" fillId="0" borderId="32" xfId="0" applyNumberFormat="1" applyBorder="1" applyAlignment="1">
      <alignment horizontal="center" vertical="center" wrapText="1"/>
    </xf>
    <xf numFmtId="43" fontId="0" fillId="0" borderId="0" xfId="0" applyNumberFormat="1" applyAlignment="1">
      <alignment vertical="center" wrapText="1"/>
    </xf>
    <xf numFmtId="9" fontId="0" fillId="0" borderId="0" xfId="3" applyFont="1" applyAlignment="1">
      <alignment vertical="center" wrapText="1"/>
    </xf>
    <xf numFmtId="10" fontId="0" fillId="0" borderId="0" xfId="3" applyNumberFormat="1" applyFont="1" applyAlignment="1">
      <alignment vertical="center" wrapText="1"/>
    </xf>
    <xf numFmtId="0" fontId="4" fillId="0" borderId="26" xfId="0" applyFont="1" applyBorder="1" applyAlignment="1">
      <alignment horizontal="center" vertical="center" wrapText="1"/>
    </xf>
    <xf numFmtId="0" fontId="3" fillId="0" borderId="26" xfId="0" applyFont="1" applyBorder="1" applyAlignment="1">
      <alignment horizontal="center" vertical="center" wrapText="1"/>
    </xf>
    <xf numFmtId="0" fontId="0" fillId="0" borderId="26" xfId="0" applyBorder="1" applyAlignment="1">
      <alignment horizontal="center" vertical="center" wrapText="1"/>
    </xf>
    <xf numFmtId="10" fontId="0" fillId="0" borderId="26" xfId="0" applyNumberFormat="1" applyBorder="1" applyAlignment="1">
      <alignment horizontal="center" vertical="center" wrapText="1"/>
    </xf>
    <xf numFmtId="2" fontId="0" fillId="0" borderId="26" xfId="0" applyNumberFormat="1" applyBorder="1" applyAlignment="1">
      <alignment horizontal="center" vertical="center" wrapText="1"/>
    </xf>
    <xf numFmtId="0" fontId="4" fillId="0" borderId="26" xfId="0" applyFont="1" applyBorder="1" applyAlignment="1">
      <alignment horizontal="left" vertical="center" wrapText="1"/>
    </xf>
    <xf numFmtId="0" fontId="0" fillId="0" borderId="33" xfId="0" applyBorder="1" applyAlignment="1">
      <alignment vertical="center" wrapText="1"/>
    </xf>
    <xf numFmtId="0" fontId="3" fillId="0" borderId="34" xfId="0" applyFont="1" applyBorder="1" applyAlignment="1">
      <alignment horizontal="center" vertical="center" wrapText="1"/>
    </xf>
    <xf numFmtId="0" fontId="0" fillId="0" borderId="34" xfId="0" applyBorder="1" applyAlignment="1">
      <alignment vertical="center" wrapText="1"/>
    </xf>
    <xf numFmtId="0" fontId="0" fillId="0" borderId="34" xfId="0" applyBorder="1" applyAlignment="1">
      <alignment horizontal="center" vertical="center" wrapText="1"/>
    </xf>
    <xf numFmtId="0" fontId="0" fillId="0" borderId="20" xfId="0"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 fillId="0" borderId="38" xfId="0" applyFont="1" applyBorder="1" applyAlignment="1">
      <alignment horizontal="center" vertical="center" wrapText="1"/>
    </xf>
    <xf numFmtId="0" fontId="0" fillId="0" borderId="38" xfId="0" applyBorder="1" applyAlignment="1">
      <alignment vertical="center" wrapText="1"/>
    </xf>
    <xf numFmtId="0" fontId="0" fillId="0" borderId="38" xfId="0" applyBorder="1" applyAlignment="1">
      <alignment horizontal="center" vertical="center" wrapText="1"/>
    </xf>
    <xf numFmtId="0" fontId="0" fillId="0" borderId="39" xfId="0"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5" fillId="3" borderId="13" xfId="0" applyFont="1" applyFill="1" applyBorder="1" applyAlignment="1">
      <alignment horizontal="center" vertical="center" wrapText="1"/>
    </xf>
    <xf numFmtId="0" fontId="5" fillId="0" borderId="1"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6" fillId="0" borderId="0" xfId="0" applyFont="1" applyAlignment="1">
      <alignment horizontal="left" vertical="center" wrapText="1"/>
    </xf>
    <xf numFmtId="0" fontId="10" fillId="0" borderId="0" xfId="0" applyFont="1" applyAlignment="1">
      <alignment horizontal="left" vertical="center" wrapText="1"/>
    </xf>
    <xf numFmtId="0" fontId="3" fillId="0" borderId="0" xfId="0" applyFont="1" applyAlignment="1">
      <alignment horizontal="left" vertical="center" wrapText="1"/>
    </xf>
    <xf numFmtId="0" fontId="8" fillId="0" borderId="0" xfId="0" applyFont="1" applyAlignment="1">
      <alignment horizontal="left" vertical="center" wrapText="1"/>
    </xf>
    <xf numFmtId="0" fontId="0" fillId="0" borderId="32" xfId="0" applyBorder="1" applyAlignment="1">
      <alignment horizontal="center" vertical="center" wrapText="1"/>
    </xf>
    <xf numFmtId="0" fontId="5" fillId="0" borderId="33" xfId="0" applyFont="1" applyBorder="1" applyAlignment="1">
      <alignment horizontal="center"/>
    </xf>
    <xf numFmtId="0" fontId="5" fillId="0" borderId="34" xfId="0" applyFont="1" applyBorder="1" applyAlignment="1">
      <alignment horizontal="center"/>
    </xf>
    <xf numFmtId="0" fontId="5" fillId="0" borderId="20" xfId="0" applyFont="1" applyBorder="1" applyAlignment="1">
      <alignment horizontal="center"/>
    </xf>
    <xf numFmtId="0" fontId="5" fillId="0" borderId="35" xfId="0" applyFont="1" applyBorder="1" applyAlignment="1">
      <alignment horizontal="center"/>
    </xf>
    <xf numFmtId="0" fontId="5" fillId="0" borderId="36" xfId="0" applyFont="1" applyBorder="1" applyAlignment="1">
      <alignment horizontal="center"/>
    </xf>
    <xf numFmtId="0" fontId="6" fillId="0" borderId="16" xfId="0" applyFont="1" applyBorder="1" applyAlignment="1">
      <alignment horizontal="center" vertical="center" wrapText="1"/>
    </xf>
    <xf numFmtId="0" fontId="6" fillId="0" borderId="0" xfId="0" applyFont="1" applyAlignment="1">
      <alignment horizontal="center" vertical="center" wrapText="1"/>
    </xf>
    <xf numFmtId="0" fontId="3" fillId="0" borderId="1" xfId="0" applyFont="1" applyBorder="1" applyAlignment="1">
      <alignment horizontal="center"/>
    </xf>
    <xf numFmtId="0" fontId="5" fillId="0" borderId="13" xfId="0" applyFont="1" applyBorder="1" applyAlignment="1">
      <alignment horizontal="center" vertical="center" wrapText="1"/>
    </xf>
    <xf numFmtId="0" fontId="0" fillId="0" borderId="1" xfId="0" applyBorder="1" applyAlignment="1">
      <alignment horizontal="center"/>
    </xf>
  </cellXfs>
  <cellStyles count="4">
    <cellStyle name="Millares" xfId="1" builtinId="3"/>
    <cellStyle name="Moneda" xfId="2" builtinId="4"/>
    <cellStyle name="Normal" xfId="0" builtinId="0"/>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E5FFD-3B8D-4002-B045-8D8AC5C51325}">
  <dimension ref="B2:S46"/>
  <sheetViews>
    <sheetView workbookViewId="0">
      <selection activeCell="E5" sqref="E5:G5"/>
    </sheetView>
  </sheetViews>
  <sheetFormatPr baseColWidth="10" defaultRowHeight="15" x14ac:dyDescent="0.25"/>
  <cols>
    <col min="2" max="2" width="12.5703125" customWidth="1"/>
    <col min="3" max="3" width="16.85546875" customWidth="1"/>
    <col min="5" max="5" width="21.85546875" customWidth="1"/>
    <col min="6" max="6" width="16.85546875" customWidth="1"/>
    <col min="7" max="7" width="15" customWidth="1"/>
    <col min="8" max="8" width="13" customWidth="1"/>
    <col min="9" max="9" width="16.42578125" customWidth="1"/>
    <col min="10" max="10" width="15.42578125" customWidth="1"/>
    <col min="12" max="12" width="12.42578125" bestFit="1" customWidth="1"/>
    <col min="13" max="13" width="9" bestFit="1" customWidth="1"/>
    <col min="14" max="14" width="11" bestFit="1" customWidth="1"/>
    <col min="15" max="15" width="13" customWidth="1"/>
    <col min="16" max="17" width="12.140625" bestFit="1" customWidth="1"/>
  </cols>
  <sheetData>
    <row r="2" spans="2:19" ht="15.75" thickBot="1" x14ac:dyDescent="0.3"/>
    <row r="3" spans="2:19" x14ac:dyDescent="0.25">
      <c r="B3" s="159" t="s">
        <v>105</v>
      </c>
      <c r="C3" s="160"/>
      <c r="D3" s="160"/>
      <c r="E3" s="160"/>
      <c r="F3" s="160"/>
      <c r="G3" s="160"/>
      <c r="H3" s="160"/>
      <c r="I3" s="160"/>
      <c r="J3" s="161"/>
    </row>
    <row r="4" spans="2:19" x14ac:dyDescent="0.25">
      <c r="B4" s="162" t="s">
        <v>103</v>
      </c>
      <c r="C4" s="158"/>
      <c r="D4" s="158"/>
      <c r="E4" s="158"/>
      <c r="F4" s="158"/>
      <c r="G4" s="158"/>
      <c r="H4" s="158"/>
      <c r="I4" s="158"/>
      <c r="J4" s="163"/>
      <c r="L4" s="81"/>
    </row>
    <row r="5" spans="2:19" x14ac:dyDescent="0.25">
      <c r="B5" s="9"/>
      <c r="C5" s="76"/>
      <c r="D5" s="11"/>
      <c r="E5" s="158" t="s">
        <v>94</v>
      </c>
      <c r="F5" s="158"/>
      <c r="G5" s="158"/>
      <c r="H5" s="77"/>
      <c r="I5" s="77"/>
      <c r="J5" s="12"/>
      <c r="L5" s="80"/>
    </row>
    <row r="6" spans="2:19" x14ac:dyDescent="0.25">
      <c r="B6" s="27"/>
      <c r="C6" s="63"/>
      <c r="D6" s="11"/>
      <c r="E6" s="11"/>
      <c r="F6" s="11"/>
      <c r="G6" s="11"/>
      <c r="H6" s="77"/>
      <c r="I6" s="77"/>
      <c r="J6" s="12"/>
    </row>
    <row r="7" spans="2:19" x14ac:dyDescent="0.25">
      <c r="B7" s="27"/>
      <c r="C7" s="63"/>
      <c r="D7" s="11"/>
      <c r="E7" s="11"/>
      <c r="F7" s="11"/>
      <c r="G7" s="11"/>
      <c r="H7" s="77"/>
      <c r="I7" s="77"/>
      <c r="J7" s="12"/>
    </row>
    <row r="8" spans="2:19" ht="15.75" thickBot="1" x14ac:dyDescent="0.3">
      <c r="B8" s="96"/>
      <c r="C8" s="102"/>
      <c r="D8" s="97"/>
      <c r="E8" s="97"/>
      <c r="F8" s="97"/>
      <c r="G8" s="97"/>
      <c r="H8" s="103"/>
      <c r="I8" s="103"/>
      <c r="J8" s="104"/>
    </row>
    <row r="9" spans="2:19" ht="30.75" thickBot="1" x14ac:dyDescent="0.3">
      <c r="B9" s="90" t="s">
        <v>2</v>
      </c>
      <c r="C9" s="91" t="s">
        <v>3</v>
      </c>
      <c r="D9" s="157" t="s">
        <v>4</v>
      </c>
      <c r="E9" s="157"/>
      <c r="F9" s="157"/>
      <c r="G9" s="157"/>
      <c r="H9" s="92" t="s">
        <v>74</v>
      </c>
      <c r="I9" s="92" t="s">
        <v>75</v>
      </c>
      <c r="J9" s="93" t="s">
        <v>7</v>
      </c>
    </row>
    <row r="10" spans="2:19" ht="15.75" thickBot="1" x14ac:dyDescent="0.3">
      <c r="B10" s="13"/>
      <c r="C10" s="14"/>
      <c r="D10" s="15"/>
      <c r="E10" s="15"/>
      <c r="F10" s="15"/>
      <c r="G10" s="15"/>
      <c r="H10" s="15"/>
      <c r="I10" s="15"/>
      <c r="J10" s="16"/>
    </row>
    <row r="11" spans="2:19" ht="15.75" thickBot="1" x14ac:dyDescent="0.3">
      <c r="B11" s="36" t="s">
        <v>13</v>
      </c>
      <c r="C11" s="37"/>
      <c r="D11" s="38"/>
      <c r="E11" s="107" t="s">
        <v>71</v>
      </c>
      <c r="F11" s="107" t="s">
        <v>72</v>
      </c>
      <c r="G11" s="38" t="s">
        <v>73</v>
      </c>
      <c r="H11" s="39"/>
      <c r="I11" s="85"/>
      <c r="J11" s="86"/>
      <c r="L11" s="3"/>
      <c r="M11" s="3"/>
      <c r="N11" s="3"/>
      <c r="O11" s="3"/>
      <c r="P11" s="3"/>
      <c r="Q11" s="3"/>
      <c r="R11" s="3"/>
      <c r="S11" s="3"/>
    </row>
    <row r="12" spans="2:19" ht="34.5" thickBot="1" x14ac:dyDescent="0.3">
      <c r="B12" s="78" t="s">
        <v>9</v>
      </c>
      <c r="C12" s="43" t="s">
        <v>70</v>
      </c>
      <c r="D12" s="44" t="s">
        <v>11</v>
      </c>
      <c r="E12" s="110">
        <v>4326501.45</v>
      </c>
      <c r="F12" s="110">
        <v>858458.11</v>
      </c>
      <c r="G12" s="68">
        <f>E12/F12</f>
        <v>5.0398515659663348</v>
      </c>
      <c r="H12" s="44">
        <v>1.5</v>
      </c>
      <c r="I12" s="44" t="s">
        <v>76</v>
      </c>
      <c r="J12" s="87" t="s">
        <v>12</v>
      </c>
      <c r="K12" s="79"/>
      <c r="L12" s="64"/>
      <c r="M12" s="64"/>
      <c r="N12" s="64"/>
      <c r="O12" s="64"/>
      <c r="P12" s="64"/>
      <c r="Q12" s="64"/>
      <c r="R12" s="64"/>
      <c r="S12" s="64"/>
    </row>
    <row r="13" spans="2:19" ht="15.75" thickBot="1" x14ac:dyDescent="0.3">
      <c r="B13" s="45"/>
      <c r="C13" s="46"/>
      <c r="D13" s="47"/>
      <c r="E13" s="70"/>
      <c r="F13" s="70"/>
      <c r="G13" s="72"/>
      <c r="H13" s="48"/>
      <c r="I13" s="48"/>
      <c r="J13" s="49"/>
      <c r="L13" s="3"/>
      <c r="M13" s="3"/>
      <c r="N13" s="3"/>
      <c r="O13" s="3"/>
      <c r="P13" s="3"/>
    </row>
    <row r="14" spans="2:19" ht="30.75" thickBot="1" x14ac:dyDescent="0.3">
      <c r="B14" s="78" t="s">
        <v>16</v>
      </c>
      <c r="C14" s="43" t="s">
        <v>17</v>
      </c>
      <c r="D14" s="44" t="s">
        <v>11</v>
      </c>
      <c r="E14" s="111">
        <f>+E12</f>
        <v>4326501.45</v>
      </c>
      <c r="F14" s="109">
        <f>+F12</f>
        <v>858458.11</v>
      </c>
      <c r="G14" s="68">
        <f>E14-F14</f>
        <v>3468043.3400000003</v>
      </c>
      <c r="H14" s="44">
        <v>1.5</v>
      </c>
      <c r="I14" s="44" t="s">
        <v>76</v>
      </c>
      <c r="J14" s="87" t="s">
        <v>18</v>
      </c>
      <c r="L14" s="64"/>
      <c r="M14" s="64"/>
      <c r="N14" s="64"/>
      <c r="O14" s="64"/>
      <c r="P14" s="64"/>
      <c r="Q14" s="64"/>
      <c r="R14" s="64"/>
      <c r="S14" s="64"/>
    </row>
    <row r="15" spans="2:19" ht="15.75" thickBot="1" x14ac:dyDescent="0.3">
      <c r="B15" s="45"/>
      <c r="C15" s="46"/>
      <c r="D15" s="47"/>
      <c r="E15" s="70"/>
      <c r="F15" s="70"/>
      <c r="G15" s="72"/>
      <c r="H15" s="48"/>
      <c r="I15" s="48"/>
      <c r="J15" s="49"/>
      <c r="L15" s="3"/>
      <c r="M15" s="3"/>
      <c r="N15" s="3"/>
      <c r="O15" s="3"/>
      <c r="P15" s="3"/>
    </row>
    <row r="16" spans="2:19" ht="30.75" thickBot="1" x14ac:dyDescent="0.3">
      <c r="B16" s="78" t="s">
        <v>19</v>
      </c>
      <c r="C16" s="50" t="s">
        <v>68</v>
      </c>
      <c r="D16" s="44" t="s">
        <v>11</v>
      </c>
      <c r="E16" s="111">
        <v>4224308.9300000006</v>
      </c>
      <c r="F16" s="69">
        <f>+F12</f>
        <v>858458.11</v>
      </c>
      <c r="G16" s="68">
        <f>E16/F16</f>
        <v>4.920809624595428</v>
      </c>
      <c r="H16" s="44">
        <v>1.5</v>
      </c>
      <c r="I16" s="44" t="s">
        <v>76</v>
      </c>
      <c r="J16" s="87" t="s">
        <v>21</v>
      </c>
      <c r="L16" s="64"/>
      <c r="M16" s="64"/>
      <c r="N16" s="64"/>
      <c r="O16" s="64"/>
      <c r="P16" s="64"/>
      <c r="Q16" s="64"/>
      <c r="R16" s="64"/>
      <c r="S16" s="64"/>
    </row>
    <row r="17" spans="2:19" ht="15.75" thickBot="1" x14ac:dyDescent="0.3">
      <c r="B17" s="45"/>
      <c r="C17" s="46"/>
      <c r="D17" s="47"/>
      <c r="E17" s="70"/>
      <c r="F17" s="70"/>
      <c r="G17" s="72"/>
      <c r="H17" s="48"/>
      <c r="I17" s="48"/>
      <c r="J17" s="42"/>
      <c r="L17" s="3"/>
      <c r="M17" s="3"/>
      <c r="N17" s="3"/>
      <c r="O17" s="3"/>
      <c r="P17" s="3"/>
    </row>
    <row r="18" spans="2:19" ht="15.75" thickBot="1" x14ac:dyDescent="0.3">
      <c r="B18" s="61" t="s">
        <v>22</v>
      </c>
      <c r="C18" s="33"/>
      <c r="D18" s="52"/>
      <c r="E18" s="71"/>
      <c r="F18" s="71"/>
      <c r="G18" s="73"/>
      <c r="H18" s="35"/>
      <c r="I18" s="85"/>
      <c r="J18" s="88"/>
      <c r="L18" s="3"/>
      <c r="M18" s="3"/>
      <c r="N18" s="3"/>
      <c r="O18" s="3"/>
      <c r="P18" s="3"/>
    </row>
    <row r="19" spans="2:19" ht="15.75" thickBot="1" x14ac:dyDescent="0.3">
      <c r="B19" s="45"/>
      <c r="C19" s="46"/>
      <c r="D19" s="47"/>
      <c r="E19" s="70"/>
      <c r="F19" s="70"/>
      <c r="G19" s="72"/>
      <c r="H19" s="48"/>
      <c r="I19" s="48"/>
      <c r="J19" s="54"/>
      <c r="L19" s="3"/>
      <c r="M19" s="3"/>
      <c r="N19" s="3"/>
      <c r="O19" s="3"/>
      <c r="P19" s="3"/>
    </row>
    <row r="20" spans="2:19" ht="45.75" thickBot="1" x14ac:dyDescent="0.3">
      <c r="B20" s="78" t="s">
        <v>23</v>
      </c>
      <c r="C20" s="43" t="s">
        <v>24</v>
      </c>
      <c r="D20" s="44" t="s">
        <v>51</v>
      </c>
      <c r="E20" s="69">
        <v>4533330.8099999996</v>
      </c>
      <c r="F20" s="112">
        <v>7872792.8099999996</v>
      </c>
      <c r="G20" s="67">
        <f>E20/F20</f>
        <v>0.57582244565635909</v>
      </c>
      <c r="H20" s="44">
        <v>1.25</v>
      </c>
      <c r="I20" s="44" t="s">
        <v>76</v>
      </c>
      <c r="J20" s="87" t="s">
        <v>77</v>
      </c>
      <c r="L20" s="64"/>
      <c r="M20" s="64"/>
      <c r="N20" s="64"/>
      <c r="O20" s="64"/>
      <c r="P20" s="64"/>
      <c r="Q20" s="64"/>
      <c r="R20" s="64"/>
      <c r="S20" s="64"/>
    </row>
    <row r="21" spans="2:19" ht="15.75" thickBot="1" x14ac:dyDescent="0.3">
      <c r="B21" s="45"/>
      <c r="C21" s="46"/>
      <c r="D21" s="47"/>
      <c r="E21" s="70"/>
      <c r="F21" s="70"/>
      <c r="G21" s="72"/>
      <c r="H21" s="48"/>
      <c r="I21" s="48"/>
      <c r="J21" s="42"/>
      <c r="L21" s="3"/>
      <c r="M21" s="3"/>
      <c r="N21" s="3"/>
      <c r="O21" s="3"/>
      <c r="P21" s="3"/>
    </row>
    <row r="22" spans="2:19" ht="15.75" thickBot="1" x14ac:dyDescent="0.3">
      <c r="B22" s="60" t="s">
        <v>36</v>
      </c>
      <c r="C22" s="33"/>
      <c r="D22" s="52"/>
      <c r="E22" s="71"/>
      <c r="F22" s="71"/>
      <c r="G22" s="73"/>
      <c r="H22" s="35"/>
      <c r="I22" s="85"/>
      <c r="J22" s="89"/>
      <c r="L22" s="3"/>
      <c r="M22" s="3"/>
      <c r="N22" s="3"/>
      <c r="O22" s="3"/>
      <c r="P22" s="3"/>
    </row>
    <row r="23" spans="2:19" ht="15.75" thickBot="1" x14ac:dyDescent="0.3">
      <c r="B23" s="45"/>
      <c r="C23" s="46"/>
      <c r="D23" s="47"/>
      <c r="E23" s="70"/>
      <c r="F23" s="70"/>
      <c r="G23" s="72"/>
      <c r="H23" s="48"/>
      <c r="I23" s="48"/>
      <c r="J23" s="54"/>
      <c r="L23" s="3"/>
      <c r="M23" s="3"/>
      <c r="N23" s="3"/>
      <c r="O23" s="3"/>
      <c r="P23" s="3"/>
    </row>
    <row r="24" spans="2:19" ht="45.75" thickBot="1" x14ac:dyDescent="0.3">
      <c r="B24" s="78" t="s">
        <v>37</v>
      </c>
      <c r="C24" s="43" t="s">
        <v>38</v>
      </c>
      <c r="D24" s="44" t="s">
        <v>11</v>
      </c>
      <c r="E24" s="69">
        <v>1328571.54</v>
      </c>
      <c r="F24" s="69">
        <f>+F20</f>
        <v>7872792.8099999996</v>
      </c>
      <c r="G24" s="67">
        <f>E24/F24</f>
        <v>0.1687547954154785</v>
      </c>
      <c r="H24" s="44">
        <v>0</v>
      </c>
      <c r="I24" s="44" t="s">
        <v>78</v>
      </c>
      <c r="J24" s="87" t="s">
        <v>39</v>
      </c>
      <c r="L24" s="64"/>
      <c r="M24" s="64"/>
      <c r="N24" s="64"/>
      <c r="O24" s="64"/>
      <c r="P24" s="64"/>
      <c r="Q24" s="64"/>
      <c r="R24" s="64"/>
      <c r="S24" s="64"/>
    </row>
    <row r="25" spans="2:19" ht="15.75" thickBot="1" x14ac:dyDescent="0.3">
      <c r="B25" s="45"/>
      <c r="C25" s="46"/>
      <c r="D25" s="47"/>
      <c r="E25" s="70"/>
      <c r="F25" s="70"/>
      <c r="G25" s="72"/>
      <c r="H25" s="48"/>
      <c r="I25" s="48"/>
      <c r="J25" s="42"/>
      <c r="L25" s="3"/>
      <c r="M25" s="3"/>
      <c r="N25" s="3"/>
      <c r="O25" s="3"/>
      <c r="P25" s="3"/>
    </row>
    <row r="26" spans="2:19" ht="15.75" thickBot="1" x14ac:dyDescent="0.3">
      <c r="B26" s="61" t="s">
        <v>26</v>
      </c>
      <c r="C26" s="33"/>
      <c r="D26" s="52"/>
      <c r="E26" s="71"/>
      <c r="F26" s="71"/>
      <c r="G26" s="73"/>
      <c r="H26" s="35"/>
      <c r="I26" s="85"/>
      <c r="J26" s="88"/>
      <c r="L26" s="3"/>
      <c r="M26" s="3"/>
      <c r="N26" s="3"/>
      <c r="O26" s="3"/>
      <c r="P26" s="3"/>
    </row>
    <row r="27" spans="2:19" ht="15.75" thickBot="1" x14ac:dyDescent="0.3">
      <c r="B27" s="45"/>
      <c r="C27" s="46"/>
      <c r="D27" s="47"/>
      <c r="E27" s="70"/>
      <c r="F27" s="70"/>
      <c r="G27" s="72"/>
      <c r="H27" s="48"/>
      <c r="I27" s="48"/>
      <c r="J27" s="54"/>
      <c r="L27" s="3"/>
      <c r="M27" s="3"/>
      <c r="N27" s="3"/>
      <c r="O27" s="3"/>
      <c r="P27" s="3"/>
    </row>
    <row r="28" spans="2:19" ht="34.5" thickBot="1" x14ac:dyDescent="0.3">
      <c r="B28" s="78" t="s">
        <v>27</v>
      </c>
      <c r="C28" s="43" t="s">
        <v>28</v>
      </c>
      <c r="D28" s="44" t="s">
        <v>11</v>
      </c>
      <c r="E28" s="69">
        <v>81048.08</v>
      </c>
      <c r="F28" s="69">
        <f>+E24</f>
        <v>1328571.54</v>
      </c>
      <c r="G28" s="67">
        <f>E28/F28</f>
        <v>6.100392606633738E-2</v>
      </c>
      <c r="H28" s="44">
        <v>1</v>
      </c>
      <c r="I28" s="44" t="s">
        <v>76</v>
      </c>
      <c r="J28" s="87" t="s">
        <v>29</v>
      </c>
      <c r="L28" s="64"/>
      <c r="M28" s="64"/>
      <c r="N28" s="64"/>
      <c r="O28" s="64"/>
      <c r="P28" s="64"/>
      <c r="Q28" s="64"/>
      <c r="R28" s="64"/>
      <c r="S28" s="64"/>
    </row>
    <row r="29" spans="2:19" ht="15.75" thickBot="1" x14ac:dyDescent="0.3">
      <c r="B29" s="45"/>
      <c r="C29" s="46"/>
      <c r="D29" s="47"/>
      <c r="E29" s="70"/>
      <c r="F29" s="70"/>
      <c r="G29" s="72"/>
      <c r="H29" s="48"/>
      <c r="I29" s="48"/>
      <c r="J29" s="49"/>
      <c r="L29" s="3"/>
      <c r="M29" s="3"/>
      <c r="N29" s="3"/>
      <c r="O29" s="3"/>
      <c r="P29" s="3"/>
    </row>
    <row r="30" spans="2:19" ht="34.5" thickBot="1" x14ac:dyDescent="0.3">
      <c r="B30" s="78" t="s">
        <v>30</v>
      </c>
      <c r="C30" s="43" t="s">
        <v>31</v>
      </c>
      <c r="D30" s="44" t="s">
        <v>11</v>
      </c>
      <c r="E30" s="69">
        <f>+E28</f>
        <v>81048.08</v>
      </c>
      <c r="F30" s="69">
        <f>+F24</f>
        <v>7872792.8099999996</v>
      </c>
      <c r="G30" s="67">
        <f>E30/F30</f>
        <v>1.0294705062865742E-2</v>
      </c>
      <c r="H30" s="44">
        <v>1</v>
      </c>
      <c r="I30" s="44" t="s">
        <v>76</v>
      </c>
      <c r="J30" s="87" t="s">
        <v>32</v>
      </c>
      <c r="L30" s="64"/>
      <c r="M30" s="64"/>
      <c r="N30" s="64"/>
      <c r="O30" s="64"/>
      <c r="P30" s="64"/>
      <c r="Q30" s="64"/>
      <c r="R30" s="64"/>
      <c r="S30" s="64"/>
    </row>
    <row r="31" spans="2:19" ht="15.75" thickBot="1" x14ac:dyDescent="0.3">
      <c r="B31" s="45"/>
      <c r="C31" s="46"/>
      <c r="D31" s="47"/>
      <c r="E31" s="70"/>
      <c r="F31" s="70"/>
      <c r="G31" s="72"/>
      <c r="H31" s="48"/>
      <c r="I31" s="48"/>
      <c r="J31" s="49"/>
      <c r="L31" s="3"/>
      <c r="M31" s="3"/>
      <c r="N31" s="3"/>
      <c r="O31" s="3"/>
      <c r="P31" s="3"/>
    </row>
    <row r="32" spans="2:19" ht="34.5" thickBot="1" x14ac:dyDescent="0.3">
      <c r="B32" s="78" t="s">
        <v>33</v>
      </c>
      <c r="C32" s="43" t="s">
        <v>34</v>
      </c>
      <c r="D32" s="44" t="s">
        <v>11</v>
      </c>
      <c r="E32" s="69">
        <f>+E30</f>
        <v>81048.08</v>
      </c>
      <c r="F32" s="69">
        <v>3309288.7970400001</v>
      </c>
      <c r="G32" s="67">
        <f>E32/F32</f>
        <v>2.449108704942694E-2</v>
      </c>
      <c r="H32" s="44">
        <v>0</v>
      </c>
      <c r="I32" s="44" t="s">
        <v>78</v>
      </c>
      <c r="J32" s="87" t="s">
        <v>35</v>
      </c>
      <c r="L32" s="64"/>
      <c r="M32" s="64"/>
      <c r="N32" s="64"/>
      <c r="O32" s="64"/>
      <c r="P32" s="64"/>
      <c r="Q32" s="64"/>
      <c r="R32" s="64"/>
      <c r="S32" s="64"/>
    </row>
    <row r="33" spans="2:10" x14ac:dyDescent="0.25">
      <c r="B33" s="19"/>
      <c r="C33" s="14"/>
      <c r="D33" s="20"/>
      <c r="E33" s="20"/>
      <c r="F33" s="20"/>
      <c r="G33" s="20"/>
      <c r="H33" s="15"/>
      <c r="I33" s="15"/>
      <c r="J33" s="21"/>
    </row>
    <row r="34" spans="2:10" ht="15.75" thickBot="1" x14ac:dyDescent="0.3">
      <c r="B34" s="19"/>
      <c r="C34" s="14"/>
      <c r="D34" s="20"/>
      <c r="E34" s="20"/>
      <c r="F34" s="20"/>
      <c r="G34" s="20"/>
      <c r="H34" s="15"/>
      <c r="I34" s="15"/>
      <c r="J34" s="21"/>
    </row>
    <row r="35" spans="2:10" ht="15.75" thickBot="1" x14ac:dyDescent="0.3">
      <c r="B35" s="19"/>
      <c r="C35" s="14"/>
      <c r="D35" s="20"/>
      <c r="E35" s="20"/>
      <c r="F35" s="20"/>
      <c r="G35" s="20"/>
      <c r="H35" s="57">
        <f>SUM(H12:H32)</f>
        <v>7.75</v>
      </c>
      <c r="I35" s="15"/>
      <c r="J35" s="21"/>
    </row>
    <row r="36" spans="2:10" x14ac:dyDescent="0.25">
      <c r="B36" s="19"/>
      <c r="C36" s="14"/>
      <c r="D36" s="20"/>
      <c r="E36" s="20"/>
      <c r="F36" s="20"/>
      <c r="G36" s="20"/>
      <c r="H36" s="15"/>
      <c r="I36" s="15"/>
      <c r="J36" s="21"/>
    </row>
    <row r="37" spans="2:10" ht="15.75" thickBot="1" x14ac:dyDescent="0.3">
      <c r="B37" s="22"/>
      <c r="C37" s="23"/>
      <c r="D37" s="24"/>
      <c r="E37" s="24"/>
      <c r="F37" s="24"/>
      <c r="G37" s="24"/>
      <c r="H37" s="58"/>
      <c r="I37" s="58"/>
      <c r="J37" s="25"/>
    </row>
    <row r="38" spans="2:10" ht="15.75" thickBot="1" x14ac:dyDescent="0.3"/>
    <row r="39" spans="2:10" ht="15.75" thickBot="1" x14ac:dyDescent="0.3">
      <c r="B39" s="94" t="s">
        <v>79</v>
      </c>
      <c r="C39" s="94"/>
      <c r="G39" s="99" t="s">
        <v>92</v>
      </c>
      <c r="H39" s="100"/>
      <c r="I39" s="101" t="s">
        <v>93</v>
      </c>
    </row>
    <row r="40" spans="2:10" x14ac:dyDescent="0.25">
      <c r="B40" s="94"/>
      <c r="C40" s="94" t="s">
        <v>80</v>
      </c>
      <c r="G40" s="9" t="s">
        <v>87</v>
      </c>
      <c r="H40" s="11"/>
      <c r="I40" s="95">
        <f>F20</f>
        <v>7872792.8099999996</v>
      </c>
    </row>
    <row r="41" spans="2:10" x14ac:dyDescent="0.25">
      <c r="B41" s="94"/>
      <c r="C41" s="94"/>
      <c r="D41" t="s">
        <v>81</v>
      </c>
      <c r="G41" s="9" t="s">
        <v>85</v>
      </c>
      <c r="H41" s="11"/>
      <c r="I41" s="95">
        <f>F12</f>
        <v>858458.11</v>
      </c>
    </row>
    <row r="42" spans="2:10" x14ac:dyDescent="0.25">
      <c r="B42" s="94"/>
      <c r="C42" s="94" t="s">
        <v>84</v>
      </c>
      <c r="G42" s="9" t="s">
        <v>88</v>
      </c>
      <c r="H42" s="11"/>
      <c r="I42" s="95">
        <f>E20</f>
        <v>4533330.8099999996</v>
      </c>
    </row>
    <row r="43" spans="2:10" x14ac:dyDescent="0.25">
      <c r="D43" t="s">
        <v>82</v>
      </c>
      <c r="G43" s="9" t="s">
        <v>86</v>
      </c>
      <c r="H43" s="11"/>
      <c r="I43" s="95">
        <f>F12</f>
        <v>858458.11</v>
      </c>
    </row>
    <row r="44" spans="2:10" x14ac:dyDescent="0.25">
      <c r="D44" t="s">
        <v>83</v>
      </c>
      <c r="G44" s="9" t="s">
        <v>89</v>
      </c>
      <c r="H44" s="11"/>
      <c r="I44" s="95">
        <f>F32</f>
        <v>3309288.7970400001</v>
      </c>
    </row>
    <row r="45" spans="2:10" x14ac:dyDescent="0.25">
      <c r="G45" s="9" t="s">
        <v>90</v>
      </c>
      <c r="H45" s="11"/>
      <c r="I45" s="95">
        <f>F28</f>
        <v>1328571.54</v>
      </c>
    </row>
    <row r="46" spans="2:10" ht="15.75" thickBot="1" x14ac:dyDescent="0.3">
      <c r="G46" s="96" t="s">
        <v>91</v>
      </c>
      <c r="H46" s="97"/>
      <c r="I46" s="98">
        <f>E32</f>
        <v>81048.08</v>
      </c>
    </row>
  </sheetData>
  <mergeCells count="4">
    <mergeCell ref="D9:G9"/>
    <mergeCell ref="E5:G5"/>
    <mergeCell ref="B3:J3"/>
    <mergeCell ref="B4:J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9:R81"/>
  <sheetViews>
    <sheetView showGridLines="0" tabSelected="1" topLeftCell="A46" zoomScale="120" zoomScaleNormal="120" workbookViewId="0">
      <selection activeCell="C57" sqref="C57"/>
    </sheetView>
  </sheetViews>
  <sheetFormatPr baseColWidth="10" defaultColWidth="8.85546875" defaultRowHeight="15" x14ac:dyDescent="0.25"/>
  <cols>
    <col min="2" max="2" width="10" customWidth="1"/>
    <col min="3" max="3" width="13.140625" style="5" customWidth="1"/>
    <col min="4" max="4" width="4.7109375" customWidth="1"/>
    <col min="5" max="5" width="10.140625" customWidth="1"/>
    <col min="6" max="6" width="11.28515625" bestFit="1" customWidth="1"/>
    <col min="7" max="7" width="11.140625" style="1" customWidth="1"/>
    <col min="8" max="8" width="30.42578125" customWidth="1"/>
    <col min="9" max="9" width="47.28515625" customWidth="1"/>
    <col min="10" max="10" width="10.28515625" bestFit="1" customWidth="1"/>
    <col min="11" max="11" width="12.140625" bestFit="1" customWidth="1"/>
    <col min="13" max="13" width="10.7109375" bestFit="1" customWidth="1"/>
    <col min="15" max="15" width="12.140625" bestFit="1" customWidth="1"/>
  </cols>
  <sheetData>
    <row r="9" spans="2:18" x14ac:dyDescent="0.25">
      <c r="B9" s="169" t="s">
        <v>102</v>
      </c>
      <c r="C9" s="170"/>
      <c r="D9" s="170"/>
      <c r="E9" s="170"/>
      <c r="F9" s="170"/>
      <c r="G9" s="170"/>
      <c r="H9" s="170"/>
      <c r="I9" s="171"/>
    </row>
    <row r="10" spans="2:18" x14ac:dyDescent="0.25">
      <c r="B10" s="172" t="s">
        <v>107</v>
      </c>
      <c r="C10" s="158"/>
      <c r="D10" s="158"/>
      <c r="E10" s="158"/>
      <c r="F10" s="158"/>
      <c r="G10" s="158"/>
      <c r="H10" s="158"/>
      <c r="I10" s="173"/>
    </row>
    <row r="11" spans="2:18" x14ac:dyDescent="0.25">
      <c r="B11" s="113"/>
      <c r="C11" s="83"/>
      <c r="D11" s="11"/>
      <c r="E11" s="11"/>
      <c r="F11" s="11"/>
      <c r="G11" s="84"/>
      <c r="H11" s="11"/>
      <c r="I11" s="114"/>
    </row>
    <row r="12" spans="2:18" x14ac:dyDescent="0.25">
      <c r="B12" s="115" t="s">
        <v>15</v>
      </c>
      <c r="C12" s="83"/>
      <c r="D12" s="11"/>
      <c r="E12" s="11"/>
      <c r="F12" s="11"/>
      <c r="G12" s="84"/>
      <c r="H12" s="11"/>
      <c r="I12" s="114"/>
    </row>
    <row r="13" spans="2:18" x14ac:dyDescent="0.25">
      <c r="B13" s="115" t="s">
        <v>104</v>
      </c>
      <c r="C13" s="105"/>
      <c r="D13" s="11"/>
      <c r="E13" s="11"/>
      <c r="F13" s="11"/>
      <c r="G13" s="106"/>
      <c r="H13" s="11"/>
      <c r="I13" s="114"/>
    </row>
    <row r="14" spans="2:18" x14ac:dyDescent="0.25">
      <c r="B14" s="115" t="s">
        <v>106</v>
      </c>
      <c r="C14" s="83">
        <f>F42</f>
        <v>0</v>
      </c>
      <c r="D14" s="11"/>
      <c r="E14" s="11" t="str">
        <f>IF(C14&gt;=7,"CUMPLE","NO CUMPLE")</f>
        <v>NO CUMPLE</v>
      </c>
      <c r="F14" s="11"/>
      <c r="G14" s="84"/>
      <c r="H14" s="11"/>
      <c r="I14" s="114"/>
    </row>
    <row r="15" spans="2:18" x14ac:dyDescent="0.25">
      <c r="B15" s="116"/>
      <c r="C15" s="117"/>
      <c r="D15" s="118"/>
      <c r="E15" s="118"/>
      <c r="F15" s="118"/>
      <c r="G15" s="119"/>
      <c r="H15" s="118"/>
      <c r="I15" s="120"/>
    </row>
    <row r="16" spans="2:18" ht="22.5" x14ac:dyDescent="0.25">
      <c r="B16" s="121" t="s">
        <v>2</v>
      </c>
      <c r="C16" s="121" t="s">
        <v>3</v>
      </c>
      <c r="D16" s="174" t="s">
        <v>4</v>
      </c>
      <c r="E16" s="174"/>
      <c r="F16" s="121" t="s">
        <v>108</v>
      </c>
      <c r="G16" s="121" t="s">
        <v>6</v>
      </c>
      <c r="H16" s="121" t="s">
        <v>7</v>
      </c>
      <c r="I16" s="121" t="s">
        <v>69</v>
      </c>
      <c r="K16" s="122"/>
      <c r="L16" s="122"/>
      <c r="M16" s="122"/>
      <c r="N16" s="122"/>
      <c r="O16" s="122"/>
      <c r="P16" s="122"/>
      <c r="Q16" s="122"/>
      <c r="R16" s="122"/>
    </row>
    <row r="17" spans="2:18" x14ac:dyDescent="0.25">
      <c r="B17" s="123"/>
      <c r="C17" s="124"/>
      <c r="D17" s="123"/>
      <c r="E17" s="123"/>
      <c r="F17" s="123"/>
      <c r="G17" s="123"/>
      <c r="H17" s="168"/>
      <c r="I17" s="168"/>
    </row>
    <row r="18" spans="2:18" x14ac:dyDescent="0.25">
      <c r="B18" s="125" t="s">
        <v>95</v>
      </c>
      <c r="C18" s="126"/>
      <c r="D18" s="107"/>
      <c r="E18" s="107"/>
      <c r="F18" s="107"/>
      <c r="G18" s="107"/>
      <c r="H18" s="168"/>
      <c r="I18" s="168"/>
    </row>
    <row r="19" spans="2:18" s="2" customFormat="1" ht="36" x14ac:dyDescent="0.25">
      <c r="B19" s="127" t="s">
        <v>9</v>
      </c>
      <c r="C19" s="127" t="s">
        <v>114</v>
      </c>
      <c r="D19" s="123" t="s">
        <v>11</v>
      </c>
      <c r="E19" s="128">
        <v>1.5</v>
      </c>
      <c r="F19" s="128"/>
      <c r="G19" s="128">
        <v>1.5</v>
      </c>
      <c r="H19" s="123" t="s">
        <v>96</v>
      </c>
      <c r="I19" s="129" t="s">
        <v>109</v>
      </c>
      <c r="K19" s="80"/>
      <c r="L19"/>
      <c r="M19" s="80"/>
      <c r="N19"/>
      <c r="O19" s="80"/>
      <c r="P19"/>
      <c r="Q19"/>
      <c r="R19"/>
    </row>
    <row r="20" spans="2:18" s="3" customFormat="1" x14ac:dyDescent="0.25">
      <c r="B20" s="123"/>
      <c r="C20" s="124"/>
      <c r="D20" s="108"/>
      <c r="E20" s="128"/>
      <c r="F20" s="108"/>
      <c r="G20" s="123"/>
      <c r="H20" s="108"/>
      <c r="I20" s="108"/>
      <c r="K20" s="64"/>
      <c r="L20" s="64"/>
      <c r="M20" s="64"/>
      <c r="N20" s="64"/>
      <c r="O20" s="64"/>
      <c r="P20" s="64"/>
      <c r="Q20" s="64"/>
      <c r="R20" s="64"/>
    </row>
    <row r="21" spans="2:18" s="3" customFormat="1" ht="36" x14ac:dyDescent="0.25">
      <c r="B21" s="127" t="s">
        <v>16</v>
      </c>
      <c r="C21" s="130" t="s">
        <v>17</v>
      </c>
      <c r="D21" s="123" t="s">
        <v>11</v>
      </c>
      <c r="E21" s="128">
        <v>0</v>
      </c>
      <c r="F21" s="128"/>
      <c r="G21" s="128">
        <v>1.5</v>
      </c>
      <c r="H21" s="123" t="s">
        <v>97</v>
      </c>
      <c r="I21" s="129" t="s">
        <v>48</v>
      </c>
      <c r="J21" s="2"/>
      <c r="K21" s="2"/>
    </row>
    <row r="22" spans="2:18" s="3" customFormat="1" x14ac:dyDescent="0.25">
      <c r="B22" s="123"/>
      <c r="C22" s="124"/>
      <c r="D22" s="108"/>
      <c r="E22" s="128"/>
      <c r="F22" s="108"/>
      <c r="G22" s="123"/>
      <c r="H22" s="108"/>
      <c r="I22" s="108"/>
    </row>
    <row r="23" spans="2:18" s="3" customFormat="1" ht="51.6" customHeight="1" x14ac:dyDescent="0.25">
      <c r="B23" s="127" t="s">
        <v>120</v>
      </c>
      <c r="C23" s="127" t="s">
        <v>68</v>
      </c>
      <c r="D23" s="123" t="s">
        <v>11</v>
      </c>
      <c r="E23" s="128">
        <v>1</v>
      </c>
      <c r="F23" s="128"/>
      <c r="G23" s="128">
        <v>1.5</v>
      </c>
      <c r="H23" s="123" t="s">
        <v>98</v>
      </c>
      <c r="I23" s="129" t="s">
        <v>116</v>
      </c>
    </row>
    <row r="24" spans="2:18" s="3" customFormat="1" x14ac:dyDescent="0.25">
      <c r="B24" s="108"/>
      <c r="C24" s="124"/>
      <c r="D24" s="108"/>
      <c r="E24" s="108"/>
      <c r="F24" s="108"/>
      <c r="G24" s="123"/>
      <c r="H24" s="168"/>
      <c r="I24" s="168"/>
    </row>
    <row r="25" spans="2:18" s="3" customFormat="1" x14ac:dyDescent="0.25">
      <c r="B25" s="131" t="s">
        <v>22</v>
      </c>
      <c r="C25" s="126"/>
      <c r="D25" s="132"/>
      <c r="E25" s="132"/>
      <c r="F25" s="132"/>
      <c r="G25" s="107"/>
      <c r="H25" s="168"/>
      <c r="I25" s="168"/>
    </row>
    <row r="26" spans="2:18" s="3" customFormat="1" x14ac:dyDescent="0.25">
      <c r="B26" s="108"/>
      <c r="C26" s="124"/>
      <c r="D26" s="108"/>
      <c r="E26" s="108"/>
      <c r="F26" s="108"/>
      <c r="G26" s="123"/>
      <c r="H26" s="108"/>
      <c r="I26" s="108"/>
    </row>
    <row r="27" spans="2:18" s="3" customFormat="1" ht="59.1" customHeight="1" x14ac:dyDescent="0.25">
      <c r="B27" s="127" t="s">
        <v>23</v>
      </c>
      <c r="C27" s="124" t="s">
        <v>24</v>
      </c>
      <c r="D27" s="123" t="s">
        <v>51</v>
      </c>
      <c r="E27" s="133">
        <v>0.6</v>
      </c>
      <c r="F27" s="128"/>
      <c r="G27" s="128">
        <v>1.25</v>
      </c>
      <c r="H27" s="123" t="s">
        <v>77</v>
      </c>
      <c r="I27" s="129" t="s">
        <v>115</v>
      </c>
    </row>
    <row r="28" spans="2:18" s="3" customFormat="1" x14ac:dyDescent="0.25">
      <c r="B28" s="108"/>
      <c r="C28" s="124"/>
      <c r="D28" s="108"/>
      <c r="E28" s="108"/>
      <c r="F28" s="108"/>
      <c r="G28" s="123"/>
      <c r="H28" s="168"/>
      <c r="I28" s="168"/>
    </row>
    <row r="29" spans="2:18" x14ac:dyDescent="0.25">
      <c r="B29" s="131" t="s">
        <v>119</v>
      </c>
      <c r="C29" s="126"/>
      <c r="D29" s="132"/>
      <c r="E29" s="132"/>
      <c r="F29" s="132"/>
      <c r="G29" s="107"/>
      <c r="H29" s="168"/>
      <c r="I29" s="168"/>
    </row>
    <row r="30" spans="2:18" s="3" customFormat="1" x14ac:dyDescent="0.25">
      <c r="B30" s="108"/>
      <c r="C30" s="124"/>
      <c r="D30" s="108"/>
      <c r="E30" s="108"/>
      <c r="F30" s="108"/>
      <c r="G30" s="123"/>
      <c r="H30" s="108"/>
      <c r="I30" s="108"/>
    </row>
    <row r="31" spans="2:18" s="3" customFormat="1" ht="27" x14ac:dyDescent="0.25">
      <c r="B31" s="127" t="s">
        <v>118</v>
      </c>
      <c r="C31" s="124" t="s">
        <v>38</v>
      </c>
      <c r="D31" s="123" t="s">
        <v>11</v>
      </c>
      <c r="E31" s="133">
        <v>0.45</v>
      </c>
      <c r="F31" s="128"/>
      <c r="G31" s="128">
        <v>1.25</v>
      </c>
      <c r="H31" s="123" t="s">
        <v>39</v>
      </c>
      <c r="I31" s="129" t="s">
        <v>122</v>
      </c>
      <c r="K31" s="134"/>
    </row>
    <row r="32" spans="2:18" s="3" customFormat="1" x14ac:dyDescent="0.25">
      <c r="B32" s="108"/>
      <c r="C32" s="124"/>
      <c r="D32" s="108"/>
      <c r="E32" s="108"/>
      <c r="F32" s="108"/>
      <c r="G32" s="123"/>
      <c r="H32" s="108"/>
      <c r="I32" s="108"/>
    </row>
    <row r="33" spans="2:11" s="3" customFormat="1" ht="22.5" x14ac:dyDescent="0.25">
      <c r="B33" s="131" t="s">
        <v>26</v>
      </c>
      <c r="C33" s="126"/>
      <c r="D33" s="132"/>
      <c r="E33" s="132"/>
      <c r="F33" s="132"/>
      <c r="G33" s="107"/>
      <c r="H33" s="108"/>
      <c r="I33" s="108"/>
    </row>
    <row r="34" spans="2:11" s="3" customFormat="1" x14ac:dyDescent="0.25">
      <c r="B34" s="108"/>
      <c r="C34" s="124"/>
      <c r="D34" s="108"/>
      <c r="E34" s="108"/>
      <c r="F34" s="108"/>
      <c r="G34" s="123"/>
      <c r="H34" s="108"/>
      <c r="I34" s="108"/>
    </row>
    <row r="35" spans="2:11" s="3" customFormat="1" ht="33.75" x14ac:dyDescent="0.25">
      <c r="B35" s="127" t="s">
        <v>27</v>
      </c>
      <c r="C35" s="124" t="s">
        <v>28</v>
      </c>
      <c r="D35" s="123" t="s">
        <v>11</v>
      </c>
      <c r="E35" s="133">
        <v>0.02</v>
      </c>
      <c r="F35" s="128"/>
      <c r="G35" s="128">
        <v>1</v>
      </c>
      <c r="H35" s="123" t="s">
        <v>99</v>
      </c>
      <c r="I35" s="129" t="s">
        <v>110</v>
      </c>
      <c r="K35" s="135"/>
    </row>
    <row r="36" spans="2:11" s="3" customFormat="1" x14ac:dyDescent="0.25">
      <c r="B36" s="123"/>
      <c r="C36" s="124"/>
      <c r="D36" s="108"/>
      <c r="E36" s="108"/>
      <c r="F36" s="108"/>
      <c r="G36" s="123"/>
      <c r="H36" s="108"/>
      <c r="I36" s="108"/>
    </row>
    <row r="37" spans="2:11" s="3" customFormat="1" ht="36" x14ac:dyDescent="0.25">
      <c r="B37" s="127" t="s">
        <v>30</v>
      </c>
      <c r="C37" s="124" t="s">
        <v>31</v>
      </c>
      <c r="D37" s="123" t="s">
        <v>11</v>
      </c>
      <c r="E37" s="133">
        <v>0.01</v>
      </c>
      <c r="F37" s="128"/>
      <c r="G37" s="128">
        <v>1</v>
      </c>
      <c r="H37" s="123" t="s">
        <v>100</v>
      </c>
      <c r="I37" s="129" t="s">
        <v>117</v>
      </c>
      <c r="K37" s="136"/>
    </row>
    <row r="38" spans="2:11" s="3" customFormat="1" x14ac:dyDescent="0.25">
      <c r="B38" s="123"/>
      <c r="C38" s="124"/>
      <c r="D38" s="108"/>
      <c r="E38" s="108"/>
      <c r="F38" s="108"/>
      <c r="G38" s="123"/>
      <c r="H38" s="108"/>
      <c r="I38" s="108"/>
    </row>
    <row r="39" spans="2:11" s="3" customFormat="1" ht="36" x14ac:dyDescent="0.25">
      <c r="B39" s="137" t="s">
        <v>33</v>
      </c>
      <c r="C39" s="138" t="s">
        <v>34</v>
      </c>
      <c r="D39" s="139" t="s">
        <v>11</v>
      </c>
      <c r="E39" s="140">
        <v>7.0000000000000007E-2</v>
      </c>
      <c r="F39" s="128"/>
      <c r="G39" s="141">
        <v>1</v>
      </c>
      <c r="H39" s="139" t="s">
        <v>101</v>
      </c>
      <c r="I39" s="142" t="s">
        <v>55</v>
      </c>
      <c r="K39" s="136"/>
    </row>
    <row r="40" spans="2:11" s="3" customFormat="1" x14ac:dyDescent="0.25">
      <c r="B40" s="143"/>
      <c r="C40" s="144"/>
      <c r="D40" s="145"/>
      <c r="E40" s="145"/>
      <c r="F40" s="145"/>
      <c r="G40" s="146"/>
      <c r="H40" s="145"/>
      <c r="I40" s="147"/>
    </row>
    <row r="41" spans="2:11" s="3" customFormat="1" x14ac:dyDescent="0.25">
      <c r="B41" s="148"/>
      <c r="C41" s="14"/>
      <c r="D41" s="20"/>
      <c r="E41" s="20"/>
      <c r="F41" s="20"/>
      <c r="G41" s="15"/>
      <c r="H41" s="20"/>
      <c r="I41" s="149"/>
    </row>
    <row r="42" spans="2:11" s="3" customFormat="1" x14ac:dyDescent="0.25">
      <c r="B42" s="148"/>
      <c r="C42" s="14"/>
      <c r="D42" s="20"/>
      <c r="E42" s="20"/>
      <c r="F42" s="128">
        <f>SUM(F19:F39)</f>
        <v>0</v>
      </c>
      <c r="G42" s="128">
        <f>SUM(G19:G39)</f>
        <v>10</v>
      </c>
      <c r="H42" s="20"/>
      <c r="I42" s="149"/>
    </row>
    <row r="43" spans="2:11" s="3" customFormat="1" x14ac:dyDescent="0.25">
      <c r="B43" s="148"/>
      <c r="C43" s="14"/>
      <c r="D43" s="20"/>
      <c r="E43" s="20"/>
      <c r="F43" s="20"/>
      <c r="G43" s="15"/>
      <c r="H43" s="20"/>
      <c r="I43" s="149"/>
    </row>
    <row r="44" spans="2:11" s="3" customFormat="1" x14ac:dyDescent="0.25">
      <c r="B44" s="150"/>
      <c r="C44" s="151"/>
      <c r="D44" s="152"/>
      <c r="E44" s="152"/>
      <c r="F44" s="152"/>
      <c r="G44" s="153"/>
      <c r="H44" s="152"/>
      <c r="I44" s="154"/>
    </row>
    <row r="45" spans="2:11" s="3" customFormat="1" x14ac:dyDescent="0.25">
      <c r="C45" s="4"/>
      <c r="G45" s="2"/>
    </row>
    <row r="46" spans="2:11" s="3" customFormat="1" ht="11.1" customHeight="1" x14ac:dyDescent="0.25">
      <c r="B46" s="164" t="s">
        <v>121</v>
      </c>
      <c r="C46" s="164"/>
      <c r="D46" s="164"/>
      <c r="E46" s="164"/>
      <c r="F46" s="164"/>
      <c r="G46" s="164"/>
      <c r="H46" s="164"/>
      <c r="I46" s="164"/>
    </row>
    <row r="47" spans="2:11" s="3" customFormat="1" ht="11.1" customHeight="1" x14ac:dyDescent="0.25">
      <c r="B47" s="156" t="s">
        <v>123</v>
      </c>
      <c r="C47" s="156"/>
      <c r="D47" s="156"/>
      <c r="E47" s="155"/>
      <c r="F47" s="155"/>
      <c r="G47" s="155"/>
      <c r="H47" s="155"/>
      <c r="I47" s="155"/>
    </row>
    <row r="48" spans="2:11" s="3" customFormat="1" ht="11.1" customHeight="1" x14ac:dyDescent="0.25">
      <c r="B48" s="156"/>
      <c r="C48" s="156"/>
      <c r="D48" s="156"/>
      <c r="E48" s="155"/>
      <c r="F48" s="155"/>
      <c r="G48" s="155"/>
      <c r="H48" s="155"/>
      <c r="I48" s="155"/>
    </row>
    <row r="49" spans="2:9" s="3" customFormat="1" x14ac:dyDescent="0.25">
      <c r="B49" s="165" t="s">
        <v>124</v>
      </c>
      <c r="C49" s="166"/>
      <c r="D49" s="166"/>
      <c r="E49" s="82"/>
      <c r="G49" s="2"/>
    </row>
    <row r="50" spans="2:9" s="3" customFormat="1" ht="15" customHeight="1" x14ac:dyDescent="0.25">
      <c r="B50" s="164" t="s">
        <v>111</v>
      </c>
      <c r="C50" s="166"/>
      <c r="D50" s="166"/>
      <c r="E50" s="82"/>
      <c r="G50" s="2"/>
    </row>
    <row r="51" spans="2:9" s="3" customFormat="1" ht="24.75" customHeight="1" x14ac:dyDescent="0.25">
      <c r="B51" s="167" t="s">
        <v>112</v>
      </c>
      <c r="C51" s="167"/>
      <c r="D51" s="167"/>
      <c r="E51" s="167"/>
      <c r="F51" s="167"/>
      <c r="G51" s="167"/>
      <c r="H51" s="167"/>
      <c r="I51" s="167"/>
    </row>
    <row r="52" spans="2:9" s="3" customFormat="1" x14ac:dyDescent="0.25">
      <c r="C52" s="4"/>
      <c r="G52" s="2"/>
    </row>
    <row r="53" spans="2:9" s="3" customFormat="1" ht="26.1" customHeight="1" x14ac:dyDescent="0.25">
      <c r="B53" s="167" t="s">
        <v>113</v>
      </c>
      <c r="C53" s="167"/>
      <c r="D53" s="167"/>
      <c r="E53" s="167"/>
      <c r="F53" s="167"/>
      <c r="G53" s="167"/>
      <c r="H53" s="167"/>
      <c r="I53" s="167"/>
    </row>
    <row r="54" spans="2:9" s="3" customFormat="1" x14ac:dyDescent="0.25">
      <c r="C54" s="4"/>
      <c r="G54" s="2"/>
    </row>
    <row r="55" spans="2:9" s="3" customFormat="1" ht="24" customHeight="1" x14ac:dyDescent="0.25">
      <c r="B55" s="164" t="s">
        <v>125</v>
      </c>
      <c r="C55" s="164"/>
      <c r="D55" s="164"/>
      <c r="E55" s="164"/>
      <c r="F55" s="164"/>
      <c r="G55" s="164"/>
    </row>
    <row r="56" spans="2:9" s="3" customFormat="1" x14ac:dyDescent="0.25">
      <c r="C56" s="4"/>
      <c r="G56" s="2"/>
    </row>
    <row r="57" spans="2:9" s="3" customFormat="1" x14ac:dyDescent="0.25">
      <c r="C57" s="4"/>
      <c r="G57" s="2"/>
    </row>
    <row r="58" spans="2:9" s="3" customFormat="1" x14ac:dyDescent="0.25">
      <c r="C58" s="4"/>
      <c r="G58" s="2"/>
    </row>
    <row r="59" spans="2:9" s="3" customFormat="1" x14ac:dyDescent="0.25">
      <c r="C59" s="4"/>
      <c r="G59" s="2"/>
    </row>
    <row r="60" spans="2:9" s="3" customFormat="1" x14ac:dyDescent="0.25">
      <c r="C60" s="4"/>
      <c r="G60" s="2"/>
    </row>
    <row r="61" spans="2:9" s="3" customFormat="1" x14ac:dyDescent="0.25">
      <c r="C61" s="4"/>
      <c r="G61" s="2"/>
    </row>
    <row r="62" spans="2:9" s="3" customFormat="1" x14ac:dyDescent="0.25">
      <c r="C62" s="4"/>
      <c r="G62" s="2"/>
    </row>
    <row r="63" spans="2:9" s="3" customFormat="1" x14ac:dyDescent="0.25">
      <c r="C63" s="4"/>
      <c r="G63" s="2"/>
    </row>
    <row r="64" spans="2:9" s="3" customFormat="1" x14ac:dyDescent="0.25">
      <c r="C64" s="4"/>
      <c r="G64" s="2"/>
    </row>
    <row r="65" spans="3:7" s="3" customFormat="1" x14ac:dyDescent="0.25">
      <c r="C65" s="4"/>
      <c r="G65" s="2"/>
    </row>
    <row r="66" spans="3:7" s="3" customFormat="1" x14ac:dyDescent="0.25">
      <c r="C66" s="4"/>
      <c r="G66" s="2"/>
    </row>
    <row r="67" spans="3:7" s="3" customFormat="1" x14ac:dyDescent="0.25">
      <c r="C67" s="4"/>
      <c r="G67" s="2"/>
    </row>
    <row r="68" spans="3:7" s="3" customFormat="1" x14ac:dyDescent="0.25">
      <c r="C68" s="4"/>
      <c r="G68" s="2"/>
    </row>
    <row r="69" spans="3:7" s="3" customFormat="1" x14ac:dyDescent="0.25">
      <c r="C69" s="4"/>
      <c r="G69" s="2"/>
    </row>
    <row r="70" spans="3:7" s="3" customFormat="1" x14ac:dyDescent="0.25">
      <c r="C70" s="4"/>
      <c r="G70" s="2"/>
    </row>
    <row r="71" spans="3:7" s="3" customFormat="1" x14ac:dyDescent="0.25">
      <c r="C71" s="4"/>
      <c r="G71" s="2"/>
    </row>
    <row r="72" spans="3:7" s="3" customFormat="1" x14ac:dyDescent="0.25">
      <c r="C72" s="4"/>
      <c r="G72" s="2"/>
    </row>
    <row r="73" spans="3:7" s="3" customFormat="1" x14ac:dyDescent="0.25">
      <c r="C73" s="4"/>
      <c r="G73" s="2"/>
    </row>
    <row r="74" spans="3:7" s="3" customFormat="1" x14ac:dyDescent="0.25">
      <c r="C74" s="4"/>
      <c r="G74" s="2"/>
    </row>
    <row r="75" spans="3:7" s="3" customFormat="1" x14ac:dyDescent="0.25">
      <c r="C75" s="4"/>
      <c r="G75" s="2"/>
    </row>
    <row r="76" spans="3:7" s="3" customFormat="1" x14ac:dyDescent="0.25">
      <c r="C76" s="4"/>
      <c r="G76" s="2"/>
    </row>
    <row r="77" spans="3:7" s="3" customFormat="1" x14ac:dyDescent="0.25">
      <c r="C77" s="4"/>
      <c r="G77" s="2"/>
    </row>
    <row r="78" spans="3:7" s="3" customFormat="1" x14ac:dyDescent="0.25">
      <c r="C78" s="4"/>
      <c r="G78" s="2"/>
    </row>
    <row r="79" spans="3:7" s="3" customFormat="1" x14ac:dyDescent="0.25">
      <c r="C79" s="4"/>
      <c r="G79" s="2"/>
    </row>
    <row r="80" spans="3:7" s="3" customFormat="1" x14ac:dyDescent="0.25">
      <c r="C80" s="4"/>
      <c r="G80" s="2"/>
    </row>
    <row r="81" spans="3:7" s="3" customFormat="1" x14ac:dyDescent="0.25">
      <c r="C81" s="4"/>
      <c r="G81" s="2"/>
    </row>
  </sheetData>
  <mergeCells count="12">
    <mergeCell ref="B46:I46"/>
    <mergeCell ref="H28:I29"/>
    <mergeCell ref="B9:I9"/>
    <mergeCell ref="B10:I10"/>
    <mergeCell ref="D16:E16"/>
    <mergeCell ref="H17:I18"/>
    <mergeCell ref="H24:I25"/>
    <mergeCell ref="B55:G55"/>
    <mergeCell ref="B49:D49"/>
    <mergeCell ref="B50:D50"/>
    <mergeCell ref="B51:I51"/>
    <mergeCell ref="B53:I53"/>
  </mergeCells>
  <pageMargins left="0.7" right="0.7" top="0.75" bottom="0.75" header="0.3" footer="0.3"/>
  <pageSetup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127F7-D76D-430A-B16A-A2289912C991}">
  <dimension ref="B4:J78"/>
  <sheetViews>
    <sheetView topLeftCell="A5" zoomScale="136" zoomScaleNormal="136" workbookViewId="0">
      <selection activeCell="C11" sqref="C11"/>
    </sheetView>
  </sheetViews>
  <sheetFormatPr baseColWidth="10" defaultColWidth="8.85546875" defaultRowHeight="15" x14ac:dyDescent="0.25"/>
  <cols>
    <col min="2" max="2" width="12.5703125" customWidth="1"/>
    <col min="3" max="3" width="14.140625" style="5" customWidth="1"/>
    <col min="5" max="5" width="11.28515625" bestFit="1" customWidth="1"/>
    <col min="6" max="6" width="11.140625" style="1" customWidth="1"/>
    <col min="7" max="7" width="14" customWidth="1"/>
    <col min="8" max="8" width="47.28515625" customWidth="1"/>
    <col min="9" max="10" width="10.28515625" bestFit="1" customWidth="1"/>
  </cols>
  <sheetData>
    <row r="4" spans="2:8" x14ac:dyDescent="0.25">
      <c r="D4" t="s">
        <v>0</v>
      </c>
    </row>
    <row r="6" spans="2:8" x14ac:dyDescent="0.25">
      <c r="C6" s="5" t="s">
        <v>1</v>
      </c>
    </row>
    <row r="8" spans="2:8" ht="15.75" thickBot="1" x14ac:dyDescent="0.3"/>
    <row r="9" spans="2:8" x14ac:dyDescent="0.25">
      <c r="B9" s="6"/>
      <c r="C9" s="7"/>
      <c r="D9" s="160" t="s">
        <v>0</v>
      </c>
      <c r="E9" s="160"/>
      <c r="F9" s="160"/>
      <c r="G9" s="160"/>
      <c r="H9" s="8"/>
    </row>
    <row r="10" spans="2:8" x14ac:dyDescent="0.25">
      <c r="B10" s="9"/>
      <c r="C10" s="176" t="s">
        <v>67</v>
      </c>
      <c r="D10" s="176"/>
      <c r="E10" s="176"/>
      <c r="F10" s="176"/>
      <c r="G10" s="176"/>
      <c r="H10" s="62"/>
    </row>
    <row r="11" spans="2:8" x14ac:dyDescent="0.25">
      <c r="B11" s="9"/>
      <c r="C11" s="10"/>
      <c r="D11" s="11"/>
      <c r="E11" s="11"/>
      <c r="F11" s="26"/>
      <c r="G11" s="11"/>
      <c r="H11" s="12"/>
    </row>
    <row r="12" spans="2:8" x14ac:dyDescent="0.25">
      <c r="B12" s="27" t="s">
        <v>15</v>
      </c>
      <c r="C12" s="63" t="s">
        <v>40</v>
      </c>
      <c r="D12" s="11"/>
      <c r="E12" s="11"/>
      <c r="F12" s="26"/>
      <c r="G12" s="11"/>
      <c r="H12" s="12"/>
    </row>
    <row r="13" spans="2:8" x14ac:dyDescent="0.25">
      <c r="B13" s="27" t="s">
        <v>14</v>
      </c>
      <c r="C13" s="63">
        <f>SUM(E18:E38)</f>
        <v>9</v>
      </c>
      <c r="D13" s="11"/>
      <c r="E13" s="11"/>
      <c r="F13" s="26"/>
      <c r="G13" s="11"/>
      <c r="H13" s="12"/>
    </row>
    <row r="14" spans="2:8" ht="15.75" thickBot="1" x14ac:dyDescent="0.3">
      <c r="B14" s="9"/>
      <c r="C14" s="10"/>
      <c r="D14" s="11"/>
      <c r="E14" s="11"/>
      <c r="F14" s="26"/>
      <c r="G14" s="11"/>
      <c r="H14" s="12"/>
    </row>
    <row r="15" spans="2:8" ht="30.75" thickBot="1" x14ac:dyDescent="0.3">
      <c r="B15" s="28" t="s">
        <v>2</v>
      </c>
      <c r="C15" s="29" t="s">
        <v>3</v>
      </c>
      <c r="D15" s="30" t="s">
        <v>4</v>
      </c>
      <c r="E15" s="30" t="s">
        <v>5</v>
      </c>
      <c r="F15" s="30" t="s">
        <v>6</v>
      </c>
      <c r="G15" s="30" t="s">
        <v>7</v>
      </c>
      <c r="H15" s="31" t="s">
        <v>8</v>
      </c>
    </row>
    <row r="16" spans="2:8" ht="15.75" thickBot="1" x14ac:dyDescent="0.3">
      <c r="B16" s="13"/>
      <c r="C16" s="14"/>
      <c r="D16" s="15"/>
      <c r="E16" s="15"/>
      <c r="F16" s="15"/>
      <c r="G16" s="15"/>
      <c r="H16" s="16"/>
    </row>
    <row r="17" spans="2:10" ht="15.75" thickBot="1" x14ac:dyDescent="0.3">
      <c r="B17" s="36" t="s">
        <v>13</v>
      </c>
      <c r="C17" s="37"/>
      <c r="D17" s="38"/>
      <c r="E17" s="38"/>
      <c r="F17" s="39"/>
      <c r="G17" s="40"/>
      <c r="H17" s="41"/>
    </row>
    <row r="18" spans="2:10" s="2" customFormat="1" ht="36.75" thickBot="1" x14ac:dyDescent="0.3">
      <c r="B18" s="59" t="s">
        <v>9</v>
      </c>
      <c r="C18" s="43" t="s">
        <v>10</v>
      </c>
      <c r="D18" s="44" t="s">
        <v>11</v>
      </c>
      <c r="E18" s="44">
        <v>1.5</v>
      </c>
      <c r="F18" s="44">
        <v>1.5</v>
      </c>
      <c r="G18" s="44" t="s">
        <v>12</v>
      </c>
      <c r="H18" s="59" t="s">
        <v>47</v>
      </c>
    </row>
    <row r="19" spans="2:10" s="3" customFormat="1" ht="15.75" thickBot="1" x14ac:dyDescent="0.3">
      <c r="B19" s="45"/>
      <c r="C19" s="46"/>
      <c r="D19" s="47"/>
      <c r="E19" s="47"/>
      <c r="F19" s="48"/>
      <c r="G19" s="47"/>
      <c r="H19" s="49"/>
    </row>
    <row r="20" spans="2:10" s="3" customFormat="1" ht="36.75" thickBot="1" x14ac:dyDescent="0.3">
      <c r="B20" s="59" t="s">
        <v>16</v>
      </c>
      <c r="C20" s="43" t="s">
        <v>17</v>
      </c>
      <c r="D20" s="44" t="s">
        <v>11</v>
      </c>
      <c r="E20" s="44">
        <v>1.5</v>
      </c>
      <c r="F20" s="44">
        <v>1.5</v>
      </c>
      <c r="G20" s="44" t="s">
        <v>18</v>
      </c>
      <c r="H20" s="59" t="s">
        <v>48</v>
      </c>
      <c r="I20" s="2"/>
      <c r="J20" s="2"/>
    </row>
    <row r="21" spans="2:10" s="3" customFormat="1" ht="15.75" thickBot="1" x14ac:dyDescent="0.3">
      <c r="B21" s="45"/>
      <c r="C21" s="46"/>
      <c r="D21" s="47"/>
      <c r="E21" s="47"/>
      <c r="F21" s="48"/>
      <c r="G21" s="47"/>
      <c r="H21" s="49"/>
    </row>
    <row r="22" spans="2:10" s="3" customFormat="1" ht="45.75" thickBot="1" x14ac:dyDescent="0.3">
      <c r="B22" s="59" t="s">
        <v>19</v>
      </c>
      <c r="C22" s="50" t="s">
        <v>65</v>
      </c>
      <c r="D22" s="44" t="s">
        <v>11</v>
      </c>
      <c r="E22" s="44">
        <v>1.5</v>
      </c>
      <c r="F22" s="44">
        <v>1.5</v>
      </c>
      <c r="G22" s="44" t="s">
        <v>21</v>
      </c>
      <c r="H22" s="59" t="s">
        <v>49</v>
      </c>
    </row>
    <row r="23" spans="2:10" s="3" customFormat="1" ht="15.75" thickBot="1" x14ac:dyDescent="0.3">
      <c r="B23" s="45"/>
      <c r="C23" s="46"/>
      <c r="D23" s="47"/>
      <c r="E23" s="47"/>
      <c r="F23" s="48"/>
      <c r="G23" s="32"/>
      <c r="H23" s="42"/>
    </row>
    <row r="24" spans="2:10" s="3" customFormat="1" ht="15.75" thickBot="1" x14ac:dyDescent="0.3">
      <c r="B24" s="61" t="s">
        <v>22</v>
      </c>
      <c r="C24" s="33"/>
      <c r="D24" s="52"/>
      <c r="E24" s="52"/>
      <c r="F24" s="35"/>
      <c r="G24" s="51"/>
      <c r="H24" s="17"/>
    </row>
    <row r="25" spans="2:10" s="3" customFormat="1" ht="15.75" thickBot="1" x14ac:dyDescent="0.3">
      <c r="B25" s="45"/>
      <c r="C25" s="46"/>
      <c r="D25" s="47"/>
      <c r="E25" s="47"/>
      <c r="F25" s="48"/>
      <c r="G25" s="53"/>
      <c r="H25" s="54"/>
    </row>
    <row r="26" spans="2:10" s="3" customFormat="1" ht="54.75" thickBot="1" x14ac:dyDescent="0.3">
      <c r="B26" s="59" t="s">
        <v>23</v>
      </c>
      <c r="C26" s="43" t="s">
        <v>24</v>
      </c>
      <c r="D26" s="44" t="s">
        <v>51</v>
      </c>
      <c r="E26" s="44">
        <v>1.25</v>
      </c>
      <c r="F26" s="44">
        <v>1.25</v>
      </c>
      <c r="G26" s="44" t="s">
        <v>25</v>
      </c>
      <c r="H26" s="59" t="s">
        <v>50</v>
      </c>
    </row>
    <row r="27" spans="2:10" s="3" customFormat="1" ht="15.75" thickBot="1" x14ac:dyDescent="0.3">
      <c r="B27" s="45"/>
      <c r="C27" s="46"/>
      <c r="D27" s="47"/>
      <c r="E27" s="47"/>
      <c r="F27" s="48"/>
      <c r="G27" s="32"/>
      <c r="H27" s="59"/>
    </row>
    <row r="28" spans="2:10" ht="15.75" thickBot="1" x14ac:dyDescent="0.3">
      <c r="B28" s="60" t="s">
        <v>36</v>
      </c>
      <c r="C28" s="33"/>
      <c r="D28" s="52"/>
      <c r="E28" s="52"/>
      <c r="F28" s="35"/>
      <c r="G28" s="56"/>
      <c r="H28" s="18"/>
    </row>
    <row r="29" spans="2:10" s="3" customFormat="1" ht="15.75" thickBot="1" x14ac:dyDescent="0.3">
      <c r="B29" s="45"/>
      <c r="C29" s="46"/>
      <c r="D29" s="47"/>
      <c r="E29" s="47"/>
      <c r="F29" s="48"/>
      <c r="G29" s="53"/>
      <c r="H29" s="54"/>
    </row>
    <row r="30" spans="2:10" s="3" customFormat="1" ht="45.75" thickBot="1" x14ac:dyDescent="0.3">
      <c r="B30" s="59" t="s">
        <v>37</v>
      </c>
      <c r="C30" s="43" t="s">
        <v>38</v>
      </c>
      <c r="D30" s="44" t="s">
        <v>11</v>
      </c>
      <c r="E30" s="44">
        <v>1.25</v>
      </c>
      <c r="F30" s="44">
        <v>1.25</v>
      </c>
      <c r="G30" s="44" t="s">
        <v>39</v>
      </c>
      <c r="H30" s="59" t="s">
        <v>52</v>
      </c>
    </row>
    <row r="31" spans="2:10" s="3" customFormat="1" ht="15.75" thickBot="1" x14ac:dyDescent="0.3">
      <c r="B31" s="45"/>
      <c r="C31" s="46"/>
      <c r="D31" s="47"/>
      <c r="E31" s="47"/>
      <c r="F31" s="48"/>
      <c r="G31" s="32"/>
      <c r="H31" s="42"/>
    </row>
    <row r="32" spans="2:10" s="3" customFormat="1" ht="15.75" thickBot="1" x14ac:dyDescent="0.3">
      <c r="B32" s="61" t="s">
        <v>26</v>
      </c>
      <c r="C32" s="33"/>
      <c r="D32" s="52"/>
      <c r="E32" s="52"/>
      <c r="F32" s="35"/>
      <c r="G32" s="51"/>
      <c r="H32" s="17"/>
    </row>
    <row r="33" spans="2:8" s="3" customFormat="1" ht="15.75" thickBot="1" x14ac:dyDescent="0.3">
      <c r="B33" s="45"/>
      <c r="C33" s="46"/>
      <c r="D33" s="47"/>
      <c r="E33" s="47"/>
      <c r="F33" s="48"/>
      <c r="G33" s="53"/>
      <c r="H33" s="54"/>
    </row>
    <row r="34" spans="2:8" s="3" customFormat="1" ht="34.5" thickBot="1" x14ac:dyDescent="0.3">
      <c r="B34" s="59" t="s">
        <v>27</v>
      </c>
      <c r="C34" s="43" t="s">
        <v>28</v>
      </c>
      <c r="D34" s="44" t="s">
        <v>11</v>
      </c>
      <c r="E34" s="44">
        <v>1</v>
      </c>
      <c r="F34" s="44">
        <v>1</v>
      </c>
      <c r="G34" s="44" t="s">
        <v>29</v>
      </c>
      <c r="H34" s="59" t="s">
        <v>53</v>
      </c>
    </row>
    <row r="35" spans="2:8" s="3" customFormat="1" ht="15.75" thickBot="1" x14ac:dyDescent="0.3">
      <c r="B35" s="45"/>
      <c r="C35" s="46"/>
      <c r="D35" s="47"/>
      <c r="E35" s="47"/>
      <c r="F35" s="48"/>
      <c r="G35" s="47"/>
      <c r="H35" s="49"/>
    </row>
    <row r="36" spans="2:8" s="3" customFormat="1" ht="36.75" thickBot="1" x14ac:dyDescent="0.3">
      <c r="B36" s="59" t="s">
        <v>30</v>
      </c>
      <c r="C36" s="43" t="s">
        <v>31</v>
      </c>
      <c r="D36" s="44" t="s">
        <v>11</v>
      </c>
      <c r="E36" s="44">
        <v>1</v>
      </c>
      <c r="F36" s="44">
        <v>1</v>
      </c>
      <c r="G36" s="44" t="s">
        <v>32</v>
      </c>
      <c r="H36" s="59" t="s">
        <v>54</v>
      </c>
    </row>
    <row r="37" spans="2:8" s="3" customFormat="1" ht="15.75" thickBot="1" x14ac:dyDescent="0.3">
      <c r="B37" s="45"/>
      <c r="C37" s="46"/>
      <c r="D37" s="47"/>
      <c r="E37" s="47"/>
      <c r="F37" s="48"/>
      <c r="G37" s="47"/>
      <c r="H37" s="49"/>
    </row>
    <row r="38" spans="2:8" s="3" customFormat="1" ht="34.5" thickBot="1" x14ac:dyDescent="0.3">
      <c r="B38" s="59" t="s">
        <v>33</v>
      </c>
      <c r="C38" s="43" t="s">
        <v>34</v>
      </c>
      <c r="D38" s="44" t="s">
        <v>11</v>
      </c>
      <c r="E38" s="44">
        <v>0</v>
      </c>
      <c r="F38" s="44">
        <v>1</v>
      </c>
      <c r="G38" s="44" t="s">
        <v>35</v>
      </c>
      <c r="H38" s="59" t="s">
        <v>55</v>
      </c>
    </row>
    <row r="39" spans="2:8" s="3" customFormat="1" x14ac:dyDescent="0.25">
      <c r="B39" s="19"/>
      <c r="C39" s="14"/>
      <c r="D39" s="20"/>
      <c r="E39" s="20"/>
      <c r="F39" s="15"/>
      <c r="G39" s="20"/>
      <c r="H39" s="21"/>
    </row>
    <row r="40" spans="2:8" s="3" customFormat="1" ht="15.75" thickBot="1" x14ac:dyDescent="0.3">
      <c r="B40" s="19"/>
      <c r="C40" s="14"/>
      <c r="D40" s="20"/>
      <c r="E40" s="20"/>
      <c r="F40" s="15"/>
      <c r="G40" s="20"/>
      <c r="H40" s="21"/>
    </row>
    <row r="41" spans="2:8" s="3" customFormat="1" ht="15.75" thickBot="1" x14ac:dyDescent="0.3">
      <c r="B41" s="19"/>
      <c r="C41" s="14"/>
      <c r="D41" s="20"/>
      <c r="E41" s="20"/>
      <c r="F41" s="57">
        <v>10</v>
      </c>
      <c r="G41" s="20"/>
      <c r="H41" s="21"/>
    </row>
    <row r="42" spans="2:8" s="3" customFormat="1" x14ac:dyDescent="0.25">
      <c r="B42" s="19"/>
      <c r="C42" s="14"/>
      <c r="D42" s="20"/>
      <c r="E42" s="20"/>
      <c r="F42" s="15"/>
      <c r="G42" s="20"/>
      <c r="H42" s="21"/>
    </row>
    <row r="43" spans="2:8" s="3" customFormat="1" ht="15.75" thickBot="1" x14ac:dyDescent="0.3">
      <c r="B43" s="22"/>
      <c r="C43" s="23"/>
      <c r="D43" s="24"/>
      <c r="E43" s="24"/>
      <c r="F43" s="58"/>
      <c r="G43" s="24"/>
      <c r="H43" s="25"/>
    </row>
    <row r="44" spans="2:8" s="3" customFormat="1" x14ac:dyDescent="0.25">
      <c r="C44" s="4"/>
      <c r="F44" s="2"/>
    </row>
    <row r="45" spans="2:8" s="3" customFormat="1" ht="11.1" customHeight="1" x14ac:dyDescent="0.25">
      <c r="B45" s="164" t="s">
        <v>41</v>
      </c>
      <c r="C45" s="164"/>
      <c r="D45" s="164"/>
      <c r="F45" s="2"/>
    </row>
    <row r="46" spans="2:8" s="3" customFormat="1" x14ac:dyDescent="0.25">
      <c r="B46" s="166" t="s">
        <v>42</v>
      </c>
      <c r="C46" s="166"/>
      <c r="D46" s="166"/>
      <c r="F46" s="2"/>
    </row>
    <row r="47" spans="2:8" s="3" customFormat="1" ht="15" customHeight="1" x14ac:dyDescent="0.25">
      <c r="B47" s="166" t="s">
        <v>43</v>
      </c>
      <c r="C47" s="166"/>
      <c r="D47" s="166"/>
      <c r="F47" s="2"/>
    </row>
    <row r="48" spans="2:8" s="3" customFormat="1" ht="42" customHeight="1" x14ac:dyDescent="0.25">
      <c r="B48" s="167" t="s">
        <v>44</v>
      </c>
      <c r="C48" s="167"/>
      <c r="D48" s="167"/>
      <c r="E48" s="167"/>
      <c r="F48" s="167"/>
      <c r="G48" s="167"/>
      <c r="H48" s="167"/>
    </row>
    <row r="49" spans="2:8" s="3" customFormat="1" x14ac:dyDescent="0.25">
      <c r="C49" s="4"/>
      <c r="F49" s="2"/>
    </row>
    <row r="50" spans="2:8" s="3" customFormat="1" ht="26.1" customHeight="1" x14ac:dyDescent="0.25">
      <c r="B50" s="167" t="s">
        <v>45</v>
      </c>
      <c r="C50" s="167"/>
      <c r="D50" s="167"/>
      <c r="E50" s="167"/>
      <c r="F50" s="167"/>
      <c r="G50" s="167"/>
      <c r="H50" s="167"/>
    </row>
    <row r="51" spans="2:8" s="3" customFormat="1" x14ac:dyDescent="0.25">
      <c r="C51" s="4"/>
      <c r="F51" s="2"/>
    </row>
    <row r="52" spans="2:8" s="3" customFormat="1" ht="24" customHeight="1" x14ac:dyDescent="0.25">
      <c r="B52" s="175" t="s">
        <v>46</v>
      </c>
      <c r="C52" s="175"/>
      <c r="F52" s="2"/>
    </row>
    <row r="53" spans="2:8" s="3" customFormat="1" x14ac:dyDescent="0.25">
      <c r="C53" s="4"/>
      <c r="F53" s="2"/>
    </row>
    <row r="54" spans="2:8" s="3" customFormat="1" x14ac:dyDescent="0.25">
      <c r="C54" s="4"/>
      <c r="F54" s="2"/>
    </row>
    <row r="55" spans="2:8" s="3" customFormat="1" x14ac:dyDescent="0.25">
      <c r="C55" s="4"/>
      <c r="F55" s="2"/>
    </row>
    <row r="56" spans="2:8" s="3" customFormat="1" x14ac:dyDescent="0.25">
      <c r="C56" s="4"/>
      <c r="F56" s="2"/>
    </row>
    <row r="57" spans="2:8" s="3" customFormat="1" x14ac:dyDescent="0.25">
      <c r="C57" s="4"/>
      <c r="F57" s="2"/>
    </row>
    <row r="58" spans="2:8" s="3" customFormat="1" x14ac:dyDescent="0.25">
      <c r="C58" s="4"/>
      <c r="F58" s="2"/>
    </row>
    <row r="59" spans="2:8" s="3" customFormat="1" x14ac:dyDescent="0.25">
      <c r="C59" s="4"/>
      <c r="F59" s="2"/>
    </row>
    <row r="60" spans="2:8" s="3" customFormat="1" x14ac:dyDescent="0.25">
      <c r="C60" s="4"/>
      <c r="F60" s="2"/>
    </row>
    <row r="61" spans="2:8" s="3" customFormat="1" x14ac:dyDescent="0.25">
      <c r="C61" s="4"/>
      <c r="F61" s="2"/>
    </row>
    <row r="62" spans="2:8" s="3" customFormat="1" x14ac:dyDescent="0.25">
      <c r="C62" s="4"/>
      <c r="F62" s="2"/>
    </row>
    <row r="63" spans="2:8" s="3" customFormat="1" x14ac:dyDescent="0.25">
      <c r="C63" s="4"/>
      <c r="F63" s="2"/>
    </row>
    <row r="64" spans="2:8" s="3" customFormat="1" x14ac:dyDescent="0.25">
      <c r="C64" s="4"/>
      <c r="F64" s="2"/>
    </row>
    <row r="65" spans="3:6" s="3" customFormat="1" x14ac:dyDescent="0.25">
      <c r="C65" s="4"/>
      <c r="F65" s="2"/>
    </row>
    <row r="66" spans="3:6" s="3" customFormat="1" x14ac:dyDescent="0.25">
      <c r="C66" s="4"/>
      <c r="F66" s="2"/>
    </row>
    <row r="67" spans="3:6" s="3" customFormat="1" x14ac:dyDescent="0.25">
      <c r="C67" s="4"/>
      <c r="F67" s="2"/>
    </row>
    <row r="68" spans="3:6" s="3" customFormat="1" x14ac:dyDescent="0.25">
      <c r="C68" s="4"/>
      <c r="F68" s="2"/>
    </row>
    <row r="69" spans="3:6" s="3" customFormat="1" x14ac:dyDescent="0.25">
      <c r="C69" s="4"/>
      <c r="F69" s="2"/>
    </row>
    <row r="70" spans="3:6" s="3" customFormat="1" x14ac:dyDescent="0.25">
      <c r="C70" s="4"/>
      <c r="F70" s="2"/>
    </row>
    <row r="71" spans="3:6" s="3" customFormat="1" x14ac:dyDescent="0.25">
      <c r="C71" s="4"/>
      <c r="F71" s="2"/>
    </row>
    <row r="72" spans="3:6" s="3" customFormat="1" x14ac:dyDescent="0.25">
      <c r="C72" s="4"/>
      <c r="F72" s="2"/>
    </row>
    <row r="73" spans="3:6" s="3" customFormat="1" x14ac:dyDescent="0.25">
      <c r="C73" s="4"/>
      <c r="F73" s="2"/>
    </row>
    <row r="74" spans="3:6" s="3" customFormat="1" x14ac:dyDescent="0.25">
      <c r="C74" s="4"/>
      <c r="F74" s="2"/>
    </row>
    <row r="75" spans="3:6" s="3" customFormat="1" x14ac:dyDescent="0.25">
      <c r="C75" s="4"/>
      <c r="F75" s="2"/>
    </row>
    <row r="76" spans="3:6" s="3" customFormat="1" x14ac:dyDescent="0.25">
      <c r="C76" s="4"/>
      <c r="F76" s="2"/>
    </row>
    <row r="77" spans="3:6" s="3" customFormat="1" x14ac:dyDescent="0.25">
      <c r="C77" s="4"/>
      <c r="F77" s="2"/>
    </row>
    <row r="78" spans="3:6" s="3" customFormat="1" x14ac:dyDescent="0.25">
      <c r="C78" s="4"/>
      <c r="F78" s="2"/>
    </row>
  </sheetData>
  <mergeCells count="8">
    <mergeCell ref="B48:H48"/>
    <mergeCell ref="B50:H50"/>
    <mergeCell ref="B52:C52"/>
    <mergeCell ref="D9:G9"/>
    <mergeCell ref="C10:G10"/>
    <mergeCell ref="B45:D45"/>
    <mergeCell ref="B46:D46"/>
    <mergeCell ref="B47:D4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1309C-2069-4516-848E-8F9C93E3888D}">
  <dimension ref="B2:S37"/>
  <sheetViews>
    <sheetView topLeftCell="A3" workbookViewId="0">
      <pane xSplit="3" ySplit="9" topLeftCell="D12" activePane="bottomRight" state="frozen"/>
      <selection activeCell="A3" sqref="A3"/>
      <selection pane="topRight" activeCell="D3" sqref="D3"/>
      <selection pane="bottomLeft" activeCell="A12" sqref="A12"/>
      <selection pane="bottomRight" activeCell="F28" sqref="F28"/>
    </sheetView>
  </sheetViews>
  <sheetFormatPr baseColWidth="10" defaultRowHeight="15" x14ac:dyDescent="0.25"/>
  <cols>
    <col min="5" max="5" width="12.140625" bestFit="1" customWidth="1"/>
    <col min="12" max="13" width="12.140625" bestFit="1" customWidth="1"/>
    <col min="14" max="14" width="11" bestFit="1" customWidth="1"/>
    <col min="15" max="15" width="13" customWidth="1"/>
    <col min="16" max="17" width="12.140625" bestFit="1" customWidth="1"/>
  </cols>
  <sheetData>
    <row r="2" spans="2:19" ht="15.75" thickBot="1" x14ac:dyDescent="0.3"/>
    <row r="3" spans="2:19" x14ac:dyDescent="0.25">
      <c r="B3" s="6"/>
      <c r="C3" s="7"/>
      <c r="D3" s="160" t="s">
        <v>0</v>
      </c>
      <c r="E3" s="160"/>
      <c r="F3" s="160"/>
      <c r="G3" s="160"/>
      <c r="H3" s="160"/>
      <c r="I3" s="160"/>
      <c r="J3" s="8"/>
    </row>
    <row r="4" spans="2:19" x14ac:dyDescent="0.25">
      <c r="B4" s="9"/>
      <c r="C4" s="176" t="s">
        <v>56</v>
      </c>
      <c r="D4" s="176"/>
      <c r="E4" s="176"/>
      <c r="F4" s="176"/>
      <c r="G4" s="176"/>
      <c r="H4" s="176"/>
      <c r="I4" s="176"/>
      <c r="J4" s="62"/>
    </row>
    <row r="5" spans="2:19" x14ac:dyDescent="0.25">
      <c r="B5" s="9"/>
      <c r="C5" s="10"/>
      <c r="D5" s="11"/>
      <c r="E5" s="11"/>
      <c r="F5" s="11"/>
      <c r="G5" s="11"/>
      <c r="H5" s="26"/>
      <c r="I5" s="11"/>
      <c r="J5" s="12"/>
    </row>
    <row r="6" spans="2:19" x14ac:dyDescent="0.25">
      <c r="B6" s="27" t="s">
        <v>15</v>
      </c>
      <c r="C6" s="63" t="s">
        <v>40</v>
      </c>
      <c r="D6" s="11"/>
      <c r="E6" s="11"/>
      <c r="F6" s="11"/>
      <c r="G6" s="11"/>
      <c r="H6" s="26"/>
      <c r="I6" s="11"/>
      <c r="J6" s="12"/>
    </row>
    <row r="7" spans="2:19" x14ac:dyDescent="0.25">
      <c r="B7" s="27" t="s">
        <v>14</v>
      </c>
      <c r="C7" s="63">
        <f>SUM(G12:G32)</f>
        <v>0</v>
      </c>
      <c r="D7" s="11"/>
      <c r="E7" s="11"/>
      <c r="F7" s="11"/>
      <c r="G7" s="11"/>
      <c r="H7" s="26"/>
      <c r="I7" s="11"/>
      <c r="J7" s="12"/>
    </row>
    <row r="8" spans="2:19" ht="15.75" thickBot="1" x14ac:dyDescent="0.3">
      <c r="B8" s="9"/>
      <c r="C8" s="10"/>
      <c r="D8" s="11"/>
      <c r="E8" s="11"/>
      <c r="F8" s="11"/>
      <c r="G8" s="11"/>
      <c r="H8" s="26"/>
      <c r="I8" s="11"/>
      <c r="J8" s="12"/>
    </row>
    <row r="9" spans="2:19" ht="30.75" thickBot="1" x14ac:dyDescent="0.3">
      <c r="B9" s="28" t="s">
        <v>2</v>
      </c>
      <c r="C9" s="29" t="s">
        <v>3</v>
      </c>
      <c r="D9" s="177" t="s">
        <v>4</v>
      </c>
      <c r="E9" s="177"/>
      <c r="F9" s="177"/>
      <c r="G9" s="30" t="s">
        <v>5</v>
      </c>
      <c r="H9" s="30" t="s">
        <v>6</v>
      </c>
      <c r="I9" s="30" t="s">
        <v>7</v>
      </c>
      <c r="J9" s="31" t="s">
        <v>8</v>
      </c>
    </row>
    <row r="10" spans="2:19" ht="15.75" thickBot="1" x14ac:dyDescent="0.3">
      <c r="B10" s="13"/>
      <c r="C10" s="14"/>
      <c r="D10" s="15"/>
      <c r="E10" s="15"/>
      <c r="F10" s="15"/>
      <c r="G10" s="15"/>
      <c r="H10" s="15"/>
      <c r="I10" s="15"/>
      <c r="J10" s="16"/>
    </row>
    <row r="11" spans="2:19" ht="30.75" thickBot="1" x14ac:dyDescent="0.3">
      <c r="B11" s="36" t="s">
        <v>13</v>
      </c>
      <c r="C11" s="37"/>
      <c r="D11" s="38"/>
      <c r="E11" s="38"/>
      <c r="F11" s="38"/>
      <c r="G11" s="38"/>
      <c r="H11" s="39"/>
      <c r="I11" s="40"/>
      <c r="J11" s="41"/>
      <c r="L11" s="3" t="s">
        <v>57</v>
      </c>
      <c r="M11" s="3" t="s">
        <v>58</v>
      </c>
      <c r="N11" s="3" t="s">
        <v>59</v>
      </c>
      <c r="O11" s="3" t="s">
        <v>60</v>
      </c>
      <c r="P11" s="3" t="s">
        <v>61</v>
      </c>
      <c r="Q11" s="3" t="s">
        <v>62</v>
      </c>
      <c r="R11" s="3" t="s">
        <v>63</v>
      </c>
      <c r="S11" s="3" t="s">
        <v>64</v>
      </c>
    </row>
    <row r="12" spans="2:19" ht="171.75" thickBot="1" x14ac:dyDescent="0.3">
      <c r="B12" s="59" t="s">
        <v>9</v>
      </c>
      <c r="C12" s="43" t="s">
        <v>10</v>
      </c>
      <c r="D12" s="44" t="s">
        <v>11</v>
      </c>
      <c r="E12" s="44">
        <f>L12/M12</f>
        <v>1.7134094959613118</v>
      </c>
      <c r="F12" s="44">
        <f>IF(E12&gt;=1.5,1.5,0)</f>
        <v>1.5</v>
      </c>
      <c r="G12" s="44"/>
      <c r="H12" s="44">
        <v>1.5</v>
      </c>
      <c r="I12" s="44" t="s">
        <v>12</v>
      </c>
      <c r="J12" s="59" t="s">
        <v>47</v>
      </c>
      <c r="L12" s="64">
        <v>3619365.68</v>
      </c>
      <c r="M12" s="64">
        <v>2112376.34</v>
      </c>
      <c r="N12" s="64">
        <v>0</v>
      </c>
      <c r="O12" s="64">
        <v>3569480.34</v>
      </c>
      <c r="P12" s="64">
        <v>2720445.44</v>
      </c>
      <c r="Q12" s="64">
        <v>6684888.7800000003</v>
      </c>
      <c r="R12" s="64">
        <v>3964443.34</v>
      </c>
      <c r="S12" s="64">
        <v>84901.24</v>
      </c>
    </row>
    <row r="13" spans="2:19" ht="15.75" thickBot="1" x14ac:dyDescent="0.3">
      <c r="B13" s="45"/>
      <c r="C13" s="46"/>
      <c r="D13" s="47"/>
      <c r="E13" s="47"/>
      <c r="F13" s="48"/>
      <c r="G13" s="47"/>
      <c r="H13" s="48"/>
      <c r="I13" s="47"/>
      <c r="J13" s="49"/>
      <c r="L13" s="3"/>
      <c r="M13" s="3"/>
      <c r="N13" s="3"/>
      <c r="O13" s="3"/>
      <c r="P13" s="3"/>
    </row>
    <row r="14" spans="2:19" ht="144.75" thickBot="1" x14ac:dyDescent="0.3">
      <c r="B14" s="59" t="s">
        <v>16</v>
      </c>
      <c r="C14" s="43" t="s">
        <v>17</v>
      </c>
      <c r="D14" s="44" t="s">
        <v>11</v>
      </c>
      <c r="E14" s="65">
        <f>L14-M14</f>
        <v>1506989.3400000003</v>
      </c>
      <c r="F14" s="44">
        <f>IF(E14&gt;=0,1.5,0)</f>
        <v>1.5</v>
      </c>
      <c r="G14" s="44"/>
      <c r="H14" s="44">
        <v>1.5</v>
      </c>
      <c r="I14" s="44" t="s">
        <v>18</v>
      </c>
      <c r="J14" s="59" t="s">
        <v>48</v>
      </c>
      <c r="L14" s="64">
        <v>3619365.68</v>
      </c>
      <c r="M14" s="64">
        <v>2112376.34</v>
      </c>
      <c r="N14" s="64">
        <v>0</v>
      </c>
      <c r="O14" s="64">
        <v>3569480.34</v>
      </c>
      <c r="P14" s="64">
        <v>2720445.44</v>
      </c>
      <c r="Q14" s="64">
        <v>6684888.7800000003</v>
      </c>
      <c r="R14" s="64">
        <v>3964443.34</v>
      </c>
      <c r="S14" s="64">
        <v>84901.24</v>
      </c>
    </row>
    <row r="15" spans="2:19" ht="15.75" thickBot="1" x14ac:dyDescent="0.3">
      <c r="B15" s="45"/>
      <c r="C15" s="46"/>
      <c r="D15" s="47"/>
      <c r="E15" s="47"/>
      <c r="F15" s="48"/>
      <c r="G15" s="47"/>
      <c r="H15" s="48"/>
      <c r="I15" s="47"/>
      <c r="J15" s="49"/>
      <c r="L15" s="3"/>
      <c r="M15" s="3"/>
      <c r="N15" s="3"/>
      <c r="O15" s="3"/>
      <c r="P15" s="3"/>
    </row>
    <row r="16" spans="2:19" ht="189.75" thickBot="1" x14ac:dyDescent="0.3">
      <c r="B16" s="59" t="s">
        <v>19</v>
      </c>
      <c r="C16" s="50" t="s">
        <v>20</v>
      </c>
      <c r="D16" s="44" t="s">
        <v>11</v>
      </c>
      <c r="E16" s="44">
        <f>L16/M16</f>
        <v>1.7134094959613118</v>
      </c>
      <c r="F16" s="44">
        <f>IF(E16&gt;=1,1.5,0)</f>
        <v>1.5</v>
      </c>
      <c r="G16" s="44"/>
      <c r="H16" s="44">
        <v>1.5</v>
      </c>
      <c r="I16" s="44" t="s">
        <v>21</v>
      </c>
      <c r="J16" s="59" t="s">
        <v>49</v>
      </c>
      <c r="L16" s="64">
        <v>3619365.68</v>
      </c>
      <c r="M16" s="64">
        <v>2112376.34</v>
      </c>
      <c r="N16" s="64">
        <v>0</v>
      </c>
      <c r="O16" s="64">
        <v>3569480.34</v>
      </c>
      <c r="P16" s="64">
        <v>2720445.44</v>
      </c>
      <c r="Q16" s="64">
        <v>6684888.7800000003</v>
      </c>
      <c r="R16" s="64">
        <v>3964443.34</v>
      </c>
      <c r="S16" s="64">
        <v>84901.24</v>
      </c>
    </row>
    <row r="17" spans="2:19" ht="15.75" thickBot="1" x14ac:dyDescent="0.3">
      <c r="B17" s="45"/>
      <c r="C17" s="46"/>
      <c r="D17" s="47"/>
      <c r="E17" s="47"/>
      <c r="F17" s="48"/>
      <c r="G17" s="47"/>
      <c r="H17" s="48"/>
      <c r="I17" s="32"/>
      <c r="J17" s="42"/>
      <c r="L17" s="3"/>
      <c r="M17" s="3"/>
      <c r="N17" s="3"/>
      <c r="O17" s="3"/>
      <c r="P17" s="3"/>
    </row>
    <row r="18" spans="2:19" ht="15.75" thickBot="1" x14ac:dyDescent="0.3">
      <c r="B18" s="61" t="s">
        <v>22</v>
      </c>
      <c r="C18" s="33"/>
      <c r="D18" s="52"/>
      <c r="E18" s="52"/>
      <c r="F18" s="34"/>
      <c r="G18" s="52"/>
      <c r="H18" s="35"/>
      <c r="I18" s="51"/>
      <c r="J18" s="17"/>
      <c r="L18" s="3"/>
      <c r="M18" s="3"/>
      <c r="N18" s="3"/>
      <c r="O18" s="3"/>
      <c r="P18" s="3"/>
    </row>
    <row r="19" spans="2:19" ht="15.75" thickBot="1" x14ac:dyDescent="0.3">
      <c r="B19" s="45"/>
      <c r="C19" s="46"/>
      <c r="D19" s="47"/>
      <c r="E19" s="47"/>
      <c r="F19" s="48"/>
      <c r="G19" s="47"/>
      <c r="H19" s="48"/>
      <c r="I19" s="53"/>
      <c r="J19" s="54"/>
      <c r="L19" s="3"/>
      <c r="M19" s="3"/>
      <c r="N19" s="3"/>
      <c r="O19" s="3"/>
      <c r="P19" s="3"/>
    </row>
    <row r="20" spans="2:19" ht="225.75" thickBot="1" x14ac:dyDescent="0.3">
      <c r="B20" s="59" t="s">
        <v>23</v>
      </c>
      <c r="C20" s="43" t="s">
        <v>24</v>
      </c>
      <c r="D20" s="44" t="s">
        <v>51</v>
      </c>
      <c r="E20" s="67">
        <f>R20/Q20</f>
        <v>0.5930455195995048</v>
      </c>
      <c r="F20" s="44">
        <f>IF(E20&lt;=60%,1.25,0)</f>
        <v>1.25</v>
      </c>
      <c r="G20" s="44"/>
      <c r="H20" s="44">
        <v>1.25</v>
      </c>
      <c r="I20" s="44" t="s">
        <v>25</v>
      </c>
      <c r="J20" s="59" t="s">
        <v>50</v>
      </c>
      <c r="L20" s="64">
        <v>3619365.68</v>
      </c>
      <c r="M20" s="64">
        <v>2112376.34</v>
      </c>
      <c r="N20" s="64">
        <v>0</v>
      </c>
      <c r="O20" s="64">
        <v>3569480.34</v>
      </c>
      <c r="P20" s="64">
        <v>2720445.44</v>
      </c>
      <c r="Q20" s="64">
        <v>6684888.7800000003</v>
      </c>
      <c r="R20" s="64">
        <v>3964443.34</v>
      </c>
      <c r="S20" s="64">
        <v>84901.24</v>
      </c>
    </row>
    <row r="21" spans="2:19" ht="15.75" thickBot="1" x14ac:dyDescent="0.3">
      <c r="B21" s="45"/>
      <c r="C21" s="46"/>
      <c r="D21" s="47"/>
      <c r="E21" s="47"/>
      <c r="F21" s="48"/>
      <c r="G21" s="47"/>
      <c r="H21" s="48"/>
      <c r="I21" s="32"/>
      <c r="J21" s="59"/>
      <c r="L21" s="3"/>
      <c r="M21" s="3"/>
      <c r="N21" s="3"/>
      <c r="O21" s="3"/>
      <c r="P21" s="3"/>
    </row>
    <row r="22" spans="2:19" ht="15.75" thickBot="1" x14ac:dyDescent="0.3">
      <c r="B22" s="60" t="s">
        <v>36</v>
      </c>
      <c r="C22" s="33"/>
      <c r="D22" s="52"/>
      <c r="E22" s="52"/>
      <c r="F22" s="34"/>
      <c r="G22" s="52"/>
      <c r="H22" s="35"/>
      <c r="I22" s="56"/>
      <c r="J22" s="18"/>
      <c r="L22" s="3"/>
      <c r="M22" s="3"/>
      <c r="N22" s="3"/>
      <c r="O22" s="3"/>
      <c r="P22" s="3"/>
    </row>
    <row r="23" spans="2:19" ht="15.75" thickBot="1" x14ac:dyDescent="0.3">
      <c r="B23" s="45"/>
      <c r="C23" s="46"/>
      <c r="D23" s="47"/>
      <c r="E23" s="47"/>
      <c r="F23" s="48"/>
      <c r="G23" s="47"/>
      <c r="H23" s="48"/>
      <c r="I23" s="53"/>
      <c r="J23" s="54"/>
      <c r="L23" s="3"/>
      <c r="M23" s="3"/>
      <c r="N23" s="3"/>
      <c r="O23" s="3"/>
      <c r="P23" s="3"/>
    </row>
    <row r="24" spans="2:19" ht="117.75" thickBot="1" x14ac:dyDescent="0.3">
      <c r="B24" s="59" t="s">
        <v>37</v>
      </c>
      <c r="C24" s="43" t="s">
        <v>38</v>
      </c>
      <c r="D24" s="44" t="s">
        <v>11</v>
      </c>
      <c r="E24" s="67">
        <f>O24/Q24</f>
        <v>0.53396256205178028</v>
      </c>
      <c r="F24" s="44">
        <f>IF(E24&lt;=60%,1.25,0)</f>
        <v>1.25</v>
      </c>
      <c r="G24" s="44"/>
      <c r="H24" s="44">
        <v>1.25</v>
      </c>
      <c r="I24" s="44" t="s">
        <v>39</v>
      </c>
      <c r="J24" s="59" t="s">
        <v>52</v>
      </c>
      <c r="L24" s="64">
        <v>3619365.68</v>
      </c>
      <c r="M24" s="64">
        <v>2112376.34</v>
      </c>
      <c r="N24" s="64">
        <v>0</v>
      </c>
      <c r="O24" s="64">
        <v>3569480.34</v>
      </c>
      <c r="P24" s="64">
        <v>2720445.44</v>
      </c>
      <c r="Q24" s="64">
        <v>6684888.7800000003</v>
      </c>
      <c r="R24" s="64">
        <v>3964443.34</v>
      </c>
      <c r="S24" s="64">
        <v>84901.24</v>
      </c>
    </row>
    <row r="25" spans="2:19" ht="15.75" thickBot="1" x14ac:dyDescent="0.3">
      <c r="B25" s="45"/>
      <c r="C25" s="46"/>
      <c r="D25" s="47"/>
      <c r="E25" s="47"/>
      <c r="F25" s="48"/>
      <c r="G25" s="47"/>
      <c r="H25" s="48"/>
      <c r="I25" s="32"/>
      <c r="J25" s="42"/>
      <c r="L25" s="3"/>
      <c r="M25" s="3"/>
      <c r="N25" s="3"/>
      <c r="O25" s="3"/>
      <c r="P25" s="3"/>
    </row>
    <row r="26" spans="2:19" ht="26.25" thickBot="1" x14ac:dyDescent="0.3">
      <c r="B26" s="61" t="s">
        <v>26</v>
      </c>
      <c r="C26" s="33"/>
      <c r="D26" s="52"/>
      <c r="E26" s="52"/>
      <c r="F26" s="34"/>
      <c r="G26" s="52"/>
      <c r="H26" s="35"/>
      <c r="I26" s="51"/>
      <c r="J26" s="17"/>
      <c r="L26" s="3"/>
      <c r="M26" s="3"/>
      <c r="N26" s="3"/>
      <c r="O26" s="3"/>
      <c r="P26" s="3"/>
    </row>
    <row r="27" spans="2:19" ht="15.75" thickBot="1" x14ac:dyDescent="0.3">
      <c r="B27" s="45"/>
      <c r="C27" s="46"/>
      <c r="D27" s="47"/>
      <c r="E27" s="47"/>
      <c r="F27" s="48"/>
      <c r="G27" s="47"/>
      <c r="H27" s="48"/>
      <c r="I27" s="53"/>
      <c r="J27" s="54"/>
      <c r="L27" s="3"/>
      <c r="M27" s="3"/>
      <c r="N27" s="3"/>
      <c r="O27" s="3"/>
      <c r="P27" s="3"/>
    </row>
    <row r="28" spans="2:19" ht="126.75" thickBot="1" x14ac:dyDescent="0.3">
      <c r="B28" s="59" t="s">
        <v>27</v>
      </c>
      <c r="C28" s="43" t="s">
        <v>28</v>
      </c>
      <c r="D28" s="44" t="s">
        <v>11</v>
      </c>
      <c r="E28" s="67">
        <f>S28/O28</f>
        <v>2.3785322207433703E-2</v>
      </c>
      <c r="F28" s="44">
        <f>IF(E28&gt;=2%,1,0)</f>
        <v>1</v>
      </c>
      <c r="G28" s="44"/>
      <c r="H28" s="44">
        <v>1</v>
      </c>
      <c r="I28" s="44" t="s">
        <v>29</v>
      </c>
      <c r="J28" s="59" t="s">
        <v>53</v>
      </c>
      <c r="L28" s="64">
        <v>3619365.68</v>
      </c>
      <c r="M28" s="64">
        <v>2112376.34</v>
      </c>
      <c r="N28" s="64">
        <v>0</v>
      </c>
      <c r="O28" s="64">
        <v>3569480.34</v>
      </c>
      <c r="P28" s="64">
        <v>2720445.44</v>
      </c>
      <c r="Q28" s="64">
        <v>6684888.7800000003</v>
      </c>
      <c r="R28" s="64">
        <v>3964443.34</v>
      </c>
      <c r="S28" s="64">
        <v>84901.24</v>
      </c>
    </row>
    <row r="29" spans="2:19" ht="15.75" thickBot="1" x14ac:dyDescent="0.3">
      <c r="B29" s="45"/>
      <c r="C29" s="46"/>
      <c r="D29" s="47"/>
      <c r="E29" s="47"/>
      <c r="F29" s="48"/>
      <c r="G29" s="47"/>
      <c r="H29" s="48"/>
      <c r="I29" s="47"/>
      <c r="J29" s="49"/>
      <c r="L29" s="3"/>
      <c r="M29" s="3"/>
      <c r="N29" s="3"/>
      <c r="O29" s="3"/>
      <c r="P29" s="3"/>
    </row>
    <row r="30" spans="2:19" ht="153.75" thickBot="1" x14ac:dyDescent="0.3">
      <c r="B30" s="59" t="s">
        <v>30</v>
      </c>
      <c r="C30" s="43" t="s">
        <v>31</v>
      </c>
      <c r="D30" s="44" t="s">
        <v>11</v>
      </c>
      <c r="E30" s="44">
        <f>S30/Q30</f>
        <v>1.2700471585108406E-2</v>
      </c>
      <c r="F30" s="44">
        <f>IF(E30&gt;=1%,1,0)</f>
        <v>1</v>
      </c>
      <c r="G30" s="44"/>
      <c r="H30" s="44">
        <v>1</v>
      </c>
      <c r="I30" s="44" t="s">
        <v>32</v>
      </c>
      <c r="J30" s="59" t="s">
        <v>54</v>
      </c>
      <c r="L30" s="64">
        <v>3619365.68</v>
      </c>
      <c r="M30" s="64">
        <v>2112376.34</v>
      </c>
      <c r="N30" s="64">
        <v>0</v>
      </c>
      <c r="O30" s="64">
        <v>3569480.34</v>
      </c>
      <c r="P30" s="64">
        <v>2720445.44</v>
      </c>
      <c r="Q30" s="64">
        <v>6684888.7800000003</v>
      </c>
      <c r="R30" s="64">
        <v>3964443.34</v>
      </c>
      <c r="S30" s="64">
        <v>84901.24</v>
      </c>
    </row>
    <row r="31" spans="2:19" ht="15.75" thickBot="1" x14ac:dyDescent="0.3">
      <c r="B31" s="45"/>
      <c r="C31" s="46"/>
      <c r="D31" s="47"/>
      <c r="E31" s="47"/>
      <c r="F31" s="48"/>
      <c r="G31" s="47"/>
      <c r="H31" s="48"/>
      <c r="I31" s="47"/>
      <c r="J31" s="49"/>
      <c r="L31" s="3"/>
      <c r="M31" s="3"/>
      <c r="N31" s="3"/>
      <c r="O31" s="3"/>
      <c r="P31" s="3"/>
    </row>
    <row r="32" spans="2:19" ht="108.75" thickBot="1" x14ac:dyDescent="0.3">
      <c r="B32" s="59" t="s">
        <v>33</v>
      </c>
      <c r="C32" s="43" t="s">
        <v>34</v>
      </c>
      <c r="D32" s="44" t="s">
        <v>11</v>
      </c>
      <c r="E32" s="66">
        <f>S32/P32</f>
        <v>3.120858031249471E-2</v>
      </c>
      <c r="F32" s="44">
        <f>IF(E32&gt;=7%,1,0)</f>
        <v>0</v>
      </c>
      <c r="G32" s="44">
        <v>0</v>
      </c>
      <c r="H32" s="44">
        <v>1</v>
      </c>
      <c r="I32" s="44" t="s">
        <v>35</v>
      </c>
      <c r="J32" s="59" t="s">
        <v>55</v>
      </c>
      <c r="L32" s="64">
        <v>3619365.68</v>
      </c>
      <c r="M32" s="64">
        <v>2112376.34</v>
      </c>
      <c r="N32" s="64">
        <v>0</v>
      </c>
      <c r="O32" s="64">
        <v>3569480.34</v>
      </c>
      <c r="P32" s="64">
        <v>2720445.44</v>
      </c>
      <c r="Q32" s="64">
        <v>6684888.7800000003</v>
      </c>
      <c r="R32" s="64">
        <v>3964443.34</v>
      </c>
      <c r="S32" s="64">
        <v>84901.24</v>
      </c>
    </row>
    <row r="33" spans="2:10" x14ac:dyDescent="0.25">
      <c r="B33" s="19"/>
      <c r="C33" s="14"/>
      <c r="D33" s="20"/>
      <c r="E33" s="20"/>
      <c r="F33" s="20"/>
      <c r="G33" s="20"/>
      <c r="H33" s="15"/>
      <c r="I33" s="20"/>
      <c r="J33" s="21"/>
    </row>
    <row r="34" spans="2:10" ht="15.75" thickBot="1" x14ac:dyDescent="0.3">
      <c r="B34" s="19"/>
      <c r="C34" s="14"/>
      <c r="D34" s="20"/>
      <c r="E34" s="20"/>
      <c r="F34" s="20"/>
      <c r="G34" s="20"/>
      <c r="H34" s="15"/>
      <c r="I34" s="20"/>
      <c r="J34" s="21"/>
    </row>
    <row r="35" spans="2:10" ht="15.75" thickBot="1" x14ac:dyDescent="0.3">
      <c r="B35" s="19"/>
      <c r="C35" s="14"/>
      <c r="D35" s="20"/>
      <c r="E35" s="20"/>
      <c r="F35" s="57">
        <f t="shared" ref="F35:G35" si="0">SUM(F12:F32)</f>
        <v>9</v>
      </c>
      <c r="G35" s="57">
        <f t="shared" si="0"/>
        <v>0</v>
      </c>
      <c r="H35" s="57">
        <f>SUM(H12:H32)</f>
        <v>10</v>
      </c>
      <c r="I35" s="20"/>
      <c r="J35" s="21"/>
    </row>
    <row r="36" spans="2:10" x14ac:dyDescent="0.25">
      <c r="B36" s="19"/>
      <c r="C36" s="14"/>
      <c r="D36" s="20"/>
      <c r="E36" s="20"/>
      <c r="F36" s="20"/>
      <c r="G36" s="20"/>
      <c r="H36" s="15"/>
      <c r="I36" s="20"/>
      <c r="J36" s="21"/>
    </row>
    <row r="37" spans="2:10" ht="15.75" thickBot="1" x14ac:dyDescent="0.3">
      <c r="B37" s="22"/>
      <c r="C37" s="23"/>
      <c r="D37" s="24"/>
      <c r="E37" s="24"/>
      <c r="F37" s="24"/>
      <c r="G37" s="24"/>
      <c r="H37" s="58"/>
      <c r="I37" s="24"/>
      <c r="J37" s="25"/>
    </row>
  </sheetData>
  <mergeCells count="3">
    <mergeCell ref="D3:I3"/>
    <mergeCell ref="C4:I4"/>
    <mergeCell ref="D9:F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E9714-96AA-4E4A-912A-5AEAD0E4A22F}">
  <dimension ref="B2:U37"/>
  <sheetViews>
    <sheetView topLeftCell="B42" workbookViewId="0">
      <selection activeCell="M32" sqref="M32"/>
    </sheetView>
  </sheetViews>
  <sheetFormatPr baseColWidth="10" defaultRowHeight="15" x14ac:dyDescent="0.25"/>
  <cols>
    <col min="3" max="3" width="13.85546875" customWidth="1"/>
    <col min="5" max="6" width="13.140625" bestFit="1" customWidth="1"/>
    <col min="7" max="7" width="12.140625" bestFit="1" customWidth="1"/>
    <col min="14" max="15" width="12.140625" bestFit="1" customWidth="1"/>
    <col min="16" max="16" width="11" bestFit="1" customWidth="1"/>
    <col min="17" max="17" width="13" customWidth="1"/>
    <col min="18" max="19" width="12.140625" bestFit="1" customWidth="1"/>
  </cols>
  <sheetData>
    <row r="2" spans="2:21" ht="15.75" thickBot="1" x14ac:dyDescent="0.3"/>
    <row r="3" spans="2:21" x14ac:dyDescent="0.25">
      <c r="B3" s="6"/>
      <c r="C3" s="7"/>
      <c r="D3" s="160" t="s">
        <v>0</v>
      </c>
      <c r="E3" s="160"/>
      <c r="F3" s="160"/>
      <c r="G3" s="160"/>
      <c r="H3" s="160"/>
      <c r="I3" s="160"/>
      <c r="J3" s="160"/>
      <c r="K3" s="160"/>
      <c r="L3" s="8"/>
    </row>
    <row r="4" spans="2:21" x14ac:dyDescent="0.25">
      <c r="B4" s="9"/>
      <c r="C4" s="176" t="s">
        <v>56</v>
      </c>
      <c r="D4" s="176"/>
      <c r="E4" s="176"/>
      <c r="F4" s="176"/>
      <c r="G4" s="176"/>
      <c r="H4" s="176"/>
      <c r="I4" s="176"/>
      <c r="J4" s="176"/>
      <c r="K4" s="176"/>
      <c r="L4" s="62"/>
    </row>
    <row r="5" spans="2:21" x14ac:dyDescent="0.25">
      <c r="B5" s="9"/>
      <c r="C5" s="10"/>
      <c r="D5" s="11"/>
      <c r="E5" s="178" t="s">
        <v>66</v>
      </c>
      <c r="F5" s="178"/>
      <c r="G5" s="178"/>
      <c r="H5" s="178"/>
      <c r="I5" s="178"/>
      <c r="J5" s="26"/>
      <c r="K5" s="11"/>
      <c r="L5" s="12"/>
    </row>
    <row r="6" spans="2:21" x14ac:dyDescent="0.25">
      <c r="B6" s="27" t="s">
        <v>15</v>
      </c>
      <c r="C6" s="63" t="s">
        <v>40</v>
      </c>
      <c r="D6" s="11"/>
      <c r="E6" s="11"/>
      <c r="F6" s="11"/>
      <c r="G6" s="11"/>
      <c r="H6" s="11"/>
      <c r="I6" s="11"/>
      <c r="J6" s="26"/>
      <c r="K6" s="11"/>
      <c r="L6" s="12"/>
    </row>
    <row r="7" spans="2:21" x14ac:dyDescent="0.25">
      <c r="B7" s="27" t="s">
        <v>14</v>
      </c>
      <c r="C7" s="63">
        <f>SUM(I12:I32)</f>
        <v>9</v>
      </c>
      <c r="D7" s="11"/>
      <c r="E7" s="11"/>
      <c r="F7" s="11"/>
      <c r="G7" s="11"/>
      <c r="H7" s="11"/>
      <c r="I7" s="11"/>
      <c r="J7" s="26"/>
      <c r="K7" s="11"/>
      <c r="L7" s="12"/>
    </row>
    <row r="8" spans="2:21" ht="15.75" thickBot="1" x14ac:dyDescent="0.3">
      <c r="B8" s="9"/>
      <c r="C8" s="10"/>
      <c r="D8" s="11"/>
      <c r="E8" s="11"/>
      <c r="F8" s="11"/>
      <c r="G8" s="11"/>
      <c r="H8" s="11"/>
      <c r="I8" s="11"/>
      <c r="J8" s="26"/>
      <c r="K8" s="11"/>
      <c r="L8" s="12"/>
    </row>
    <row r="9" spans="2:21" ht="30.75" thickBot="1" x14ac:dyDescent="0.3">
      <c r="B9" s="28" t="s">
        <v>2</v>
      </c>
      <c r="C9" s="29" t="s">
        <v>3</v>
      </c>
      <c r="D9" s="177" t="s">
        <v>4</v>
      </c>
      <c r="E9" s="177"/>
      <c r="F9" s="177"/>
      <c r="G9" s="177"/>
      <c r="H9" s="177"/>
      <c r="I9" s="30" t="s">
        <v>5</v>
      </c>
      <c r="J9" s="30" t="s">
        <v>6</v>
      </c>
      <c r="K9" s="30" t="s">
        <v>7</v>
      </c>
      <c r="L9" s="31" t="s">
        <v>8</v>
      </c>
    </row>
    <row r="10" spans="2:21" ht="15.75" thickBot="1" x14ac:dyDescent="0.3">
      <c r="B10" s="13"/>
      <c r="C10" s="14"/>
      <c r="D10" s="15"/>
      <c r="E10" s="15"/>
      <c r="F10" s="15"/>
      <c r="G10" s="15"/>
      <c r="H10" s="15"/>
      <c r="I10" s="15"/>
      <c r="J10" s="15"/>
      <c r="K10" s="15"/>
      <c r="L10" s="16"/>
    </row>
    <row r="11" spans="2:21" ht="15.75" thickBot="1" x14ac:dyDescent="0.3">
      <c r="B11" s="36" t="s">
        <v>13</v>
      </c>
      <c r="C11" s="37"/>
      <c r="D11" s="38"/>
      <c r="E11" s="38"/>
      <c r="F11" s="38"/>
      <c r="G11" s="38"/>
      <c r="H11" s="38"/>
      <c r="I11" s="38"/>
      <c r="J11" s="39"/>
      <c r="K11" s="40"/>
      <c r="L11" s="41"/>
      <c r="N11" s="3"/>
      <c r="O11" s="3"/>
      <c r="P11" s="3"/>
      <c r="Q11" s="3"/>
      <c r="R11" s="3"/>
      <c r="S11" s="3"/>
      <c r="T11" s="3"/>
      <c r="U11" s="3"/>
    </row>
    <row r="12" spans="2:21" ht="171.75" thickBot="1" x14ac:dyDescent="0.3">
      <c r="B12" s="59" t="s">
        <v>9</v>
      </c>
      <c r="C12" s="43" t="s">
        <v>10</v>
      </c>
      <c r="D12" s="44" t="s">
        <v>11</v>
      </c>
      <c r="E12" s="69">
        <f>'HOJA DE TRABAJO 2022'!L12</f>
        <v>4706.95</v>
      </c>
      <c r="F12" s="69">
        <f>'HOJA DE TRABAJO 2022'!M12</f>
        <v>2069.65</v>
      </c>
      <c r="G12" s="68">
        <f>E12/F12</f>
        <v>2.2742734278742782</v>
      </c>
      <c r="H12" s="44">
        <f>IF(G12&gt;=1.5,1.5,0)</f>
        <v>1.5</v>
      </c>
      <c r="I12" s="44">
        <f>IF(G12&gt;=H12,J12,0)</f>
        <v>1.5</v>
      </c>
      <c r="J12" s="44">
        <v>1.5</v>
      </c>
      <c r="K12" s="44" t="s">
        <v>12</v>
      </c>
      <c r="L12" s="59" t="s">
        <v>47</v>
      </c>
      <c r="N12" s="64"/>
      <c r="O12" s="64"/>
      <c r="P12" s="64"/>
      <c r="Q12" s="64"/>
      <c r="R12" s="64"/>
      <c r="S12" s="64"/>
      <c r="T12" s="64"/>
      <c r="U12" s="64"/>
    </row>
    <row r="13" spans="2:21" ht="15.75" thickBot="1" x14ac:dyDescent="0.3">
      <c r="B13" s="45"/>
      <c r="C13" s="46"/>
      <c r="D13" s="47"/>
      <c r="E13" s="70"/>
      <c r="F13" s="70"/>
      <c r="G13" s="72"/>
      <c r="H13" s="48"/>
      <c r="I13" s="47"/>
      <c r="J13" s="48"/>
      <c r="K13" s="47"/>
      <c r="L13" s="49"/>
      <c r="N13" s="3"/>
      <c r="O13" s="3"/>
      <c r="P13" s="3"/>
      <c r="Q13" s="3"/>
      <c r="R13" s="3"/>
    </row>
    <row r="14" spans="2:21" ht="144.75" thickBot="1" x14ac:dyDescent="0.3">
      <c r="B14" s="59" t="s">
        <v>16</v>
      </c>
      <c r="C14" s="43" t="s">
        <v>17</v>
      </c>
      <c r="D14" s="44" t="s">
        <v>11</v>
      </c>
      <c r="E14" s="69">
        <f>E12</f>
        <v>4706.95</v>
      </c>
      <c r="F14" s="69">
        <f>F12</f>
        <v>2069.65</v>
      </c>
      <c r="G14" s="68">
        <f>G12</f>
        <v>2.2742734278742782</v>
      </c>
      <c r="H14" s="44">
        <v>0</v>
      </c>
      <c r="I14" s="44">
        <f>IF(G14&gt;=H14,J14,0)</f>
        <v>1.5</v>
      </c>
      <c r="J14" s="44">
        <v>1.5</v>
      </c>
      <c r="K14" s="44" t="s">
        <v>18</v>
      </c>
      <c r="L14" s="59" t="s">
        <v>48</v>
      </c>
      <c r="N14" s="64"/>
      <c r="O14" s="64"/>
      <c r="P14" s="64"/>
      <c r="Q14" s="64"/>
      <c r="R14" s="64"/>
      <c r="S14" s="64"/>
      <c r="T14" s="64"/>
      <c r="U14" s="64"/>
    </row>
    <row r="15" spans="2:21" ht="15.75" thickBot="1" x14ac:dyDescent="0.3">
      <c r="B15" s="45"/>
      <c r="C15" s="46"/>
      <c r="D15" s="47"/>
      <c r="E15" s="70"/>
      <c r="F15" s="70"/>
      <c r="G15" s="72"/>
      <c r="H15" s="48"/>
      <c r="I15" s="47"/>
      <c r="J15" s="48"/>
      <c r="K15" s="47"/>
      <c r="L15" s="49"/>
      <c r="N15" s="3"/>
      <c r="O15" s="3"/>
      <c r="P15" s="3"/>
      <c r="Q15" s="3"/>
      <c r="R15" s="3"/>
    </row>
    <row r="16" spans="2:21" ht="189.75" thickBot="1" x14ac:dyDescent="0.3">
      <c r="B16" s="59" t="s">
        <v>19</v>
      </c>
      <c r="C16" s="50" t="s">
        <v>20</v>
      </c>
      <c r="D16" s="44" t="s">
        <v>11</v>
      </c>
      <c r="E16" s="69">
        <f>E14</f>
        <v>4706.95</v>
      </c>
      <c r="F16" s="69">
        <f>F14</f>
        <v>2069.65</v>
      </c>
      <c r="G16" s="68">
        <f>E16/F16</f>
        <v>2.2742734278742782</v>
      </c>
      <c r="H16" s="44">
        <v>1</v>
      </c>
      <c r="I16" s="44">
        <f>IF(G16&gt;=H16,J16,0)</f>
        <v>1.5</v>
      </c>
      <c r="J16" s="44">
        <v>1.5</v>
      </c>
      <c r="K16" s="44" t="s">
        <v>21</v>
      </c>
      <c r="L16" s="59" t="s">
        <v>49</v>
      </c>
      <c r="N16" s="64"/>
      <c r="O16" s="64"/>
      <c r="P16" s="64"/>
      <c r="Q16" s="64"/>
      <c r="R16" s="64"/>
      <c r="S16" s="64"/>
      <c r="T16" s="64"/>
      <c r="U16" s="64"/>
    </row>
    <row r="17" spans="2:21" ht="15.75" thickBot="1" x14ac:dyDescent="0.3">
      <c r="B17" s="45"/>
      <c r="C17" s="46"/>
      <c r="D17" s="47"/>
      <c r="E17" s="70"/>
      <c r="F17" s="70"/>
      <c r="G17" s="72"/>
      <c r="H17" s="48"/>
      <c r="I17" s="47"/>
      <c r="J17" s="48"/>
      <c r="K17" s="32"/>
      <c r="L17" s="42"/>
      <c r="N17" s="3"/>
      <c r="O17" s="3"/>
      <c r="P17" s="3"/>
      <c r="Q17" s="3"/>
      <c r="R17" s="3"/>
    </row>
    <row r="18" spans="2:21" ht="15.75" thickBot="1" x14ac:dyDescent="0.3">
      <c r="B18" s="61" t="s">
        <v>22</v>
      </c>
      <c r="C18" s="33"/>
      <c r="D18" s="52"/>
      <c r="E18" s="71"/>
      <c r="F18" s="71"/>
      <c r="G18" s="73"/>
      <c r="H18" s="34"/>
      <c r="I18" s="52"/>
      <c r="J18" s="35"/>
      <c r="K18" s="51"/>
      <c r="L18" s="17"/>
      <c r="N18" s="3"/>
      <c r="O18" s="3"/>
      <c r="P18" s="3"/>
      <c r="Q18" s="3"/>
      <c r="R18" s="3"/>
    </row>
    <row r="19" spans="2:21" ht="15.75" thickBot="1" x14ac:dyDescent="0.3">
      <c r="B19" s="45"/>
      <c r="C19" s="46"/>
      <c r="D19" s="47"/>
      <c r="E19" s="70"/>
      <c r="F19" s="70"/>
      <c r="G19" s="72"/>
      <c r="H19" s="48"/>
      <c r="I19" s="47"/>
      <c r="J19" s="48"/>
      <c r="K19" s="53"/>
      <c r="L19" s="54"/>
      <c r="N19" s="3"/>
      <c r="O19" s="3"/>
      <c r="P19" s="3"/>
      <c r="Q19" s="3"/>
      <c r="R19" s="3"/>
    </row>
    <row r="20" spans="2:21" ht="225.75" thickBot="1" x14ac:dyDescent="0.3">
      <c r="B20" s="59" t="s">
        <v>23</v>
      </c>
      <c r="C20" s="43" t="s">
        <v>24</v>
      </c>
      <c r="D20" s="44" t="s">
        <v>51</v>
      </c>
      <c r="E20" s="69">
        <f>'HOJA DE TRABAJO 2022'!R12</f>
        <v>2069.65</v>
      </c>
      <c r="F20" s="69">
        <f>'HOJA DE TRABAJO 2022'!Q12</f>
        <v>8316.9500000000007</v>
      </c>
      <c r="G20" s="66">
        <f>E20/F20</f>
        <v>0.24884723366137826</v>
      </c>
      <c r="H20" s="55">
        <v>0.6</v>
      </c>
      <c r="I20" s="44">
        <f>IF(G20&lt;=H20,J20,0)</f>
        <v>1.25</v>
      </c>
      <c r="J20" s="44">
        <v>1.25</v>
      </c>
      <c r="K20" s="44" t="s">
        <v>25</v>
      </c>
      <c r="L20" s="59" t="s">
        <v>50</v>
      </c>
      <c r="N20" s="64"/>
      <c r="O20" s="64"/>
      <c r="P20" s="64"/>
      <c r="Q20" s="64"/>
      <c r="R20" s="64"/>
      <c r="S20" s="64"/>
      <c r="T20" s="64"/>
      <c r="U20" s="64"/>
    </row>
    <row r="21" spans="2:21" ht="15.75" thickBot="1" x14ac:dyDescent="0.3">
      <c r="B21" s="45"/>
      <c r="C21" s="46"/>
      <c r="D21" s="47"/>
      <c r="E21" s="70"/>
      <c r="F21" s="70"/>
      <c r="G21" s="74"/>
      <c r="H21" s="48"/>
      <c r="I21" s="47"/>
      <c r="J21" s="48"/>
      <c r="K21" s="32"/>
      <c r="L21" s="59"/>
      <c r="N21" s="3"/>
      <c r="O21" s="3"/>
      <c r="P21" s="3"/>
      <c r="Q21" s="3"/>
      <c r="R21" s="3"/>
    </row>
    <row r="22" spans="2:21" ht="15.75" thickBot="1" x14ac:dyDescent="0.3">
      <c r="B22" s="60" t="s">
        <v>36</v>
      </c>
      <c r="C22" s="33"/>
      <c r="D22" s="52"/>
      <c r="E22" s="71"/>
      <c r="F22" s="71"/>
      <c r="G22" s="75"/>
      <c r="H22" s="34"/>
      <c r="I22" s="52"/>
      <c r="J22" s="35"/>
      <c r="K22" s="56"/>
      <c r="L22" s="18"/>
      <c r="N22" s="3"/>
      <c r="O22" s="3"/>
      <c r="P22" s="3"/>
      <c r="Q22" s="3"/>
      <c r="R22" s="3"/>
    </row>
    <row r="23" spans="2:21" ht="15.75" thickBot="1" x14ac:dyDescent="0.3">
      <c r="B23" s="45"/>
      <c r="C23" s="46"/>
      <c r="D23" s="47"/>
      <c r="E23" s="70"/>
      <c r="F23" s="70"/>
      <c r="G23" s="74"/>
      <c r="H23" s="48"/>
      <c r="I23" s="47"/>
      <c r="J23" s="48"/>
      <c r="K23" s="53"/>
      <c r="L23" s="54"/>
      <c r="N23" s="3"/>
      <c r="O23" s="3"/>
      <c r="P23" s="3"/>
      <c r="Q23" s="3"/>
      <c r="R23" s="3"/>
    </row>
    <row r="24" spans="2:21" ht="117.75" thickBot="1" x14ac:dyDescent="0.3">
      <c r="B24" s="59" t="s">
        <v>37</v>
      </c>
      <c r="C24" s="43" t="s">
        <v>38</v>
      </c>
      <c r="D24" s="44" t="s">
        <v>11</v>
      </c>
      <c r="E24" s="69">
        <f>'HOJA DE TRABAJO 2022'!O12</f>
        <v>5000.43</v>
      </c>
      <c r="F24" s="69">
        <f>'HOJA DE TRABAJO 2022'!Q12</f>
        <v>8316.9500000000007</v>
      </c>
      <c r="G24" s="66">
        <f>E24/F24</f>
        <v>0.60123362530735425</v>
      </c>
      <c r="H24" s="55">
        <v>0.45</v>
      </c>
      <c r="I24" s="44">
        <f>IF(G24&gt;=H24,J24,0)</f>
        <v>1.25</v>
      </c>
      <c r="J24" s="44">
        <v>1.25</v>
      </c>
      <c r="K24" s="44" t="s">
        <v>39</v>
      </c>
      <c r="L24" s="59" t="s">
        <v>52</v>
      </c>
      <c r="N24" s="64"/>
      <c r="O24" s="64"/>
      <c r="P24" s="64"/>
      <c r="Q24" s="64"/>
      <c r="R24" s="64"/>
      <c r="S24" s="64"/>
      <c r="T24" s="64"/>
      <c r="U24" s="64"/>
    </row>
    <row r="25" spans="2:21" ht="15.75" thickBot="1" x14ac:dyDescent="0.3">
      <c r="B25" s="45"/>
      <c r="C25" s="46"/>
      <c r="D25" s="47"/>
      <c r="E25" s="70"/>
      <c r="F25" s="70"/>
      <c r="G25" s="74"/>
      <c r="H25" s="48"/>
      <c r="I25" s="47"/>
      <c r="J25" s="48"/>
      <c r="K25" s="32"/>
      <c r="L25" s="42"/>
      <c r="N25" s="3"/>
      <c r="O25" s="3"/>
      <c r="P25" s="3"/>
      <c r="Q25" s="3"/>
      <c r="R25" s="3"/>
    </row>
    <row r="26" spans="2:21" ht="26.25" thickBot="1" x14ac:dyDescent="0.3">
      <c r="B26" s="61" t="s">
        <v>26</v>
      </c>
      <c r="C26" s="33"/>
      <c r="D26" s="52"/>
      <c r="E26" s="71"/>
      <c r="F26" s="71"/>
      <c r="G26" s="75"/>
      <c r="H26" s="34"/>
      <c r="I26" s="52"/>
      <c r="J26" s="35"/>
      <c r="K26" s="51"/>
      <c r="L26" s="17"/>
      <c r="N26" s="3"/>
      <c r="O26" s="3"/>
      <c r="P26" s="3"/>
      <c r="Q26" s="3"/>
      <c r="R26" s="3"/>
    </row>
    <row r="27" spans="2:21" ht="15.75" thickBot="1" x14ac:dyDescent="0.3">
      <c r="B27" s="45"/>
      <c r="C27" s="46"/>
      <c r="D27" s="47"/>
      <c r="E27" s="70"/>
      <c r="F27" s="70"/>
      <c r="G27" s="74"/>
      <c r="H27" s="48"/>
      <c r="I27" s="47"/>
      <c r="J27" s="48"/>
      <c r="K27" s="53"/>
      <c r="L27" s="54"/>
      <c r="N27" s="3"/>
      <c r="O27" s="3"/>
      <c r="P27" s="3"/>
      <c r="Q27" s="3"/>
      <c r="R27" s="3"/>
    </row>
    <row r="28" spans="2:21" ht="126.75" thickBot="1" x14ac:dyDescent="0.3">
      <c r="B28" s="59" t="s">
        <v>27</v>
      </c>
      <c r="C28" s="43" t="s">
        <v>28</v>
      </c>
      <c r="D28" s="44" t="s">
        <v>11</v>
      </c>
      <c r="E28" s="69">
        <f>'HOJA DE TRABAJO 2022'!S12</f>
        <v>151.07</v>
      </c>
      <c r="F28" s="69">
        <f>'HOJA DE TRABAJO 2022'!O12</f>
        <v>5000.43</v>
      </c>
      <c r="G28" s="66">
        <f>E28/F28</f>
        <v>3.0211401819443526E-2</v>
      </c>
      <c r="H28" s="55">
        <v>0.02</v>
      </c>
      <c r="I28" s="44">
        <f>IF(G28&gt;=H28,J28,0)</f>
        <v>1</v>
      </c>
      <c r="J28" s="44">
        <v>1</v>
      </c>
      <c r="K28" s="44" t="s">
        <v>29</v>
      </c>
      <c r="L28" s="59" t="s">
        <v>53</v>
      </c>
      <c r="N28" s="64"/>
      <c r="O28" s="64"/>
      <c r="P28" s="64"/>
      <c r="Q28" s="64"/>
      <c r="R28" s="64"/>
      <c r="S28" s="64"/>
      <c r="T28" s="64"/>
      <c r="U28" s="64"/>
    </row>
    <row r="29" spans="2:21" ht="15.75" thickBot="1" x14ac:dyDescent="0.3">
      <c r="B29" s="45"/>
      <c r="C29" s="46"/>
      <c r="D29" s="47"/>
      <c r="E29" s="70"/>
      <c r="F29" s="70"/>
      <c r="G29" s="74"/>
      <c r="H29" s="48"/>
      <c r="I29" s="47"/>
      <c r="J29" s="48"/>
      <c r="K29" s="47"/>
      <c r="L29" s="49"/>
      <c r="N29" s="3"/>
      <c r="O29" s="3"/>
      <c r="P29" s="3"/>
      <c r="Q29" s="3"/>
      <c r="R29" s="3"/>
    </row>
    <row r="30" spans="2:21" ht="153.75" thickBot="1" x14ac:dyDescent="0.3">
      <c r="B30" s="59" t="s">
        <v>30</v>
      </c>
      <c r="C30" s="43" t="s">
        <v>31</v>
      </c>
      <c r="D30" s="44" t="s">
        <v>11</v>
      </c>
      <c r="E30" s="69">
        <f>E28</f>
        <v>151.07</v>
      </c>
      <c r="F30" s="69">
        <f>F24</f>
        <v>8316.9500000000007</v>
      </c>
      <c r="G30" s="66">
        <f>E30/F30</f>
        <v>1.8164110641521229E-2</v>
      </c>
      <c r="H30" s="55">
        <v>0.01</v>
      </c>
      <c r="I30" s="44">
        <f>IF(G30&gt;=H30,J30,0)</f>
        <v>1</v>
      </c>
      <c r="J30" s="44">
        <v>1</v>
      </c>
      <c r="K30" s="44" t="s">
        <v>32</v>
      </c>
      <c r="L30" s="59" t="s">
        <v>54</v>
      </c>
      <c r="N30" s="64"/>
      <c r="O30" s="64"/>
      <c r="P30" s="64"/>
      <c r="Q30" s="64"/>
      <c r="R30" s="64"/>
      <c r="S30" s="64"/>
      <c r="T30" s="64"/>
      <c r="U30" s="64"/>
    </row>
    <row r="31" spans="2:21" ht="15.75" thickBot="1" x14ac:dyDescent="0.3">
      <c r="B31" s="45"/>
      <c r="C31" s="46"/>
      <c r="D31" s="47"/>
      <c r="E31" s="70"/>
      <c r="F31" s="70"/>
      <c r="G31" s="74"/>
      <c r="H31" s="48"/>
      <c r="I31" s="47"/>
      <c r="J31" s="48"/>
      <c r="K31" s="47"/>
      <c r="L31" s="49"/>
      <c r="N31" s="3"/>
      <c r="O31" s="3"/>
      <c r="P31" s="3"/>
      <c r="Q31" s="3"/>
      <c r="R31" s="3"/>
    </row>
    <row r="32" spans="2:21" ht="108.75" thickBot="1" x14ac:dyDescent="0.3">
      <c r="B32" s="59" t="s">
        <v>33</v>
      </c>
      <c r="C32" s="43" t="s">
        <v>34</v>
      </c>
      <c r="D32" s="44" t="s">
        <v>11</v>
      </c>
      <c r="E32" s="69">
        <f>E30</f>
        <v>151.07</v>
      </c>
      <c r="F32" s="69">
        <f>'HOJA DE TRABAJO 2022'!P12</f>
        <v>6247.3</v>
      </c>
      <c r="G32" s="66">
        <f>E32/F32</f>
        <v>2.4181646471275589E-2</v>
      </c>
      <c r="H32" s="55">
        <v>7.0000000000000007E-2</v>
      </c>
      <c r="I32" s="44">
        <f>IF(G32&gt;=H32,J32,0)</f>
        <v>0</v>
      </c>
      <c r="J32" s="44">
        <v>1</v>
      </c>
      <c r="K32" s="44" t="s">
        <v>35</v>
      </c>
      <c r="L32" s="59" t="s">
        <v>55</v>
      </c>
      <c r="N32" s="64"/>
      <c r="O32" s="64"/>
      <c r="P32" s="64"/>
      <c r="Q32" s="64"/>
      <c r="R32" s="64"/>
      <c r="S32" s="64"/>
      <c r="T32" s="64"/>
      <c r="U32" s="64"/>
    </row>
    <row r="33" spans="2:12" x14ac:dyDescent="0.25">
      <c r="B33" s="19"/>
      <c r="C33" s="14"/>
      <c r="D33" s="20"/>
      <c r="E33" s="20"/>
      <c r="F33" s="20"/>
      <c r="G33" s="20"/>
      <c r="H33" s="20"/>
      <c r="I33" s="20"/>
      <c r="J33" s="15"/>
      <c r="K33" s="20"/>
      <c r="L33" s="21"/>
    </row>
    <row r="34" spans="2:12" ht="15.75" thickBot="1" x14ac:dyDescent="0.3">
      <c r="B34" s="19"/>
      <c r="C34" s="14"/>
      <c r="D34" s="20"/>
      <c r="E34" s="20"/>
      <c r="F34" s="20"/>
      <c r="G34" s="20"/>
      <c r="H34" s="20"/>
      <c r="I34" s="20"/>
      <c r="J34" s="15"/>
      <c r="K34" s="20"/>
      <c r="L34" s="21"/>
    </row>
    <row r="35" spans="2:12" ht="15.75" thickBot="1" x14ac:dyDescent="0.3">
      <c r="B35" s="19"/>
      <c r="C35" s="14"/>
      <c r="D35" s="20"/>
      <c r="E35" s="20"/>
      <c r="F35" s="20"/>
      <c r="G35" s="20"/>
      <c r="H35" s="57"/>
      <c r="I35" s="57">
        <f>SUM(I12:I32)</f>
        <v>9</v>
      </c>
      <c r="J35" s="57">
        <f>SUM(J12:J32)</f>
        <v>10</v>
      </c>
      <c r="K35" s="20"/>
      <c r="L35" s="21"/>
    </row>
    <row r="36" spans="2:12" x14ac:dyDescent="0.25">
      <c r="B36" s="19"/>
      <c r="C36" s="14"/>
      <c r="D36" s="20"/>
      <c r="E36" s="20"/>
      <c r="F36" s="20"/>
      <c r="G36" s="20"/>
      <c r="H36" s="20"/>
      <c r="I36" s="20"/>
      <c r="J36" s="15"/>
      <c r="K36" s="20"/>
      <c r="L36" s="21"/>
    </row>
    <row r="37" spans="2:12" ht="15.75" thickBot="1" x14ac:dyDescent="0.3">
      <c r="B37" s="22"/>
      <c r="C37" s="23"/>
      <c r="D37" s="24"/>
      <c r="E37" s="24"/>
      <c r="F37" s="24"/>
      <c r="G37" s="24"/>
      <c r="H37" s="24"/>
      <c r="I37" s="24"/>
      <c r="J37" s="58"/>
      <c r="K37" s="24"/>
      <c r="L37" s="25"/>
    </row>
  </sheetData>
  <mergeCells count="4">
    <mergeCell ref="D3:K3"/>
    <mergeCell ref="C4:K4"/>
    <mergeCell ref="E5:I5"/>
    <mergeCell ref="D9:H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7434C-CA50-4C94-8C82-58470E58C69F}">
  <dimension ref="B2:S37"/>
  <sheetViews>
    <sheetView topLeftCell="D7" workbookViewId="0">
      <selection activeCell="F12" sqref="F12:F32"/>
    </sheetView>
  </sheetViews>
  <sheetFormatPr baseColWidth="10" defaultRowHeight="15" x14ac:dyDescent="0.25"/>
  <cols>
    <col min="5" max="5" width="12.140625" bestFit="1" customWidth="1"/>
    <col min="12" max="13" width="12.140625" bestFit="1" customWidth="1"/>
    <col min="14" max="14" width="11" bestFit="1" customWidth="1"/>
    <col min="15" max="15" width="13" customWidth="1"/>
    <col min="16" max="17" width="12.140625" bestFit="1" customWidth="1"/>
  </cols>
  <sheetData>
    <row r="2" spans="2:19" ht="15.75" thickBot="1" x14ac:dyDescent="0.3"/>
    <row r="3" spans="2:19" x14ac:dyDescent="0.25">
      <c r="B3" s="6"/>
      <c r="C3" s="7"/>
      <c r="D3" s="160" t="s">
        <v>0</v>
      </c>
      <c r="E3" s="160"/>
      <c r="F3" s="160"/>
      <c r="G3" s="160"/>
      <c r="H3" s="160"/>
      <c r="I3" s="160"/>
      <c r="J3" s="8"/>
    </row>
    <row r="4" spans="2:19" x14ac:dyDescent="0.25">
      <c r="B4" s="9"/>
      <c r="C4" s="176" t="s">
        <v>56</v>
      </c>
      <c r="D4" s="176"/>
      <c r="E4" s="176"/>
      <c r="F4" s="176"/>
      <c r="G4" s="176"/>
      <c r="H4" s="176"/>
      <c r="I4" s="176"/>
      <c r="J4" s="62"/>
    </row>
    <row r="5" spans="2:19" x14ac:dyDescent="0.25">
      <c r="B5" s="9"/>
      <c r="C5" s="10"/>
      <c r="D5" s="11"/>
      <c r="E5" s="11"/>
      <c r="F5" s="11"/>
      <c r="G5" s="11"/>
      <c r="H5" s="26"/>
      <c r="I5" s="11"/>
      <c r="J5" s="12"/>
    </row>
    <row r="6" spans="2:19" x14ac:dyDescent="0.25">
      <c r="B6" s="27" t="s">
        <v>15</v>
      </c>
      <c r="C6" s="63" t="s">
        <v>40</v>
      </c>
      <c r="D6" s="11"/>
      <c r="E6" s="11"/>
      <c r="F6" s="11"/>
      <c r="G6" s="11"/>
      <c r="H6" s="26"/>
      <c r="I6" s="11"/>
      <c r="J6" s="12"/>
    </row>
    <row r="7" spans="2:19" x14ac:dyDescent="0.25">
      <c r="B7" s="27" t="s">
        <v>14</v>
      </c>
      <c r="C7" s="63">
        <f>F35</f>
        <v>7.75</v>
      </c>
      <c r="D7" s="11"/>
      <c r="E7" s="11"/>
      <c r="F7" s="11"/>
      <c r="G7" s="11"/>
      <c r="H7" s="26"/>
      <c r="I7" s="11"/>
      <c r="J7" s="12"/>
    </row>
    <row r="8" spans="2:19" ht="15.75" thickBot="1" x14ac:dyDescent="0.3">
      <c r="B8" s="9"/>
      <c r="C8" s="10"/>
      <c r="D8" s="11"/>
      <c r="E8" s="11"/>
      <c r="F8" s="11"/>
      <c r="G8" s="11"/>
      <c r="H8" s="26"/>
      <c r="I8" s="11"/>
      <c r="J8" s="12"/>
    </row>
    <row r="9" spans="2:19" ht="30.75" thickBot="1" x14ac:dyDescent="0.3">
      <c r="B9" s="28" t="s">
        <v>2</v>
      </c>
      <c r="C9" s="29" t="s">
        <v>3</v>
      </c>
      <c r="D9" s="177" t="s">
        <v>4</v>
      </c>
      <c r="E9" s="177"/>
      <c r="F9" s="177"/>
      <c r="G9" s="30" t="s">
        <v>5</v>
      </c>
      <c r="H9" s="30" t="s">
        <v>6</v>
      </c>
      <c r="I9" s="30" t="s">
        <v>7</v>
      </c>
      <c r="J9" s="31" t="s">
        <v>8</v>
      </c>
    </row>
    <row r="10" spans="2:19" ht="15.75" thickBot="1" x14ac:dyDescent="0.3">
      <c r="B10" s="13"/>
      <c r="C10" s="14"/>
      <c r="D10" s="15"/>
      <c r="E10" s="15"/>
      <c r="F10" s="15"/>
      <c r="G10" s="15"/>
      <c r="H10" s="15"/>
      <c r="I10" s="15"/>
      <c r="J10" s="16"/>
    </row>
    <row r="11" spans="2:19" ht="30.75" thickBot="1" x14ac:dyDescent="0.3">
      <c r="B11" s="36" t="s">
        <v>13</v>
      </c>
      <c r="C11" s="37"/>
      <c r="D11" s="38"/>
      <c r="E11" s="38"/>
      <c r="F11" s="38"/>
      <c r="G11" s="38"/>
      <c r="H11" s="39"/>
      <c r="I11" s="40"/>
      <c r="J11" s="41"/>
      <c r="L11" s="3" t="s">
        <v>57</v>
      </c>
      <c r="M11" s="3" t="s">
        <v>58</v>
      </c>
      <c r="N11" s="3" t="s">
        <v>59</v>
      </c>
      <c r="O11" s="3" t="s">
        <v>60</v>
      </c>
      <c r="P11" s="3" t="s">
        <v>61</v>
      </c>
      <c r="Q11" s="3" t="s">
        <v>62</v>
      </c>
      <c r="R11" s="3" t="s">
        <v>63</v>
      </c>
      <c r="S11" s="3" t="s">
        <v>64</v>
      </c>
    </row>
    <row r="12" spans="2:19" ht="171.75" thickBot="1" x14ac:dyDescent="0.3">
      <c r="B12" s="59" t="s">
        <v>9</v>
      </c>
      <c r="C12" s="43" t="s">
        <v>10</v>
      </c>
      <c r="D12" s="44" t="s">
        <v>11</v>
      </c>
      <c r="E12" s="44">
        <f>L12/M12</f>
        <v>2.2742734278742782</v>
      </c>
      <c r="F12" s="44">
        <f>IF(E12&gt;=1.5,1.5,0)</f>
        <v>1.5</v>
      </c>
      <c r="G12" s="44"/>
      <c r="H12" s="44">
        <v>1.5</v>
      </c>
      <c r="I12" s="44" t="s">
        <v>12</v>
      </c>
      <c r="J12" s="59" t="s">
        <v>47</v>
      </c>
      <c r="L12" s="64">
        <v>4706.95</v>
      </c>
      <c r="M12" s="64">
        <v>2069.65</v>
      </c>
      <c r="N12" s="64">
        <v>0</v>
      </c>
      <c r="O12" s="64">
        <v>5000.43</v>
      </c>
      <c r="P12" s="64">
        <v>6247.3</v>
      </c>
      <c r="Q12" s="64">
        <v>8316.9500000000007</v>
      </c>
      <c r="R12" s="64">
        <v>2069.65</v>
      </c>
      <c r="S12" s="64">
        <v>151.07</v>
      </c>
    </row>
    <row r="13" spans="2:19" ht="15.75" thickBot="1" x14ac:dyDescent="0.3">
      <c r="B13" s="45"/>
      <c r="C13" s="46"/>
      <c r="D13" s="47"/>
      <c r="E13" s="47"/>
      <c r="F13" s="48"/>
      <c r="G13" s="47"/>
      <c r="H13" s="48"/>
      <c r="I13" s="47"/>
      <c r="J13" s="49"/>
      <c r="L13" s="3"/>
      <c r="M13" s="3"/>
      <c r="N13" s="3"/>
      <c r="O13" s="3"/>
      <c r="P13" s="3"/>
    </row>
    <row r="14" spans="2:19" ht="144.75" thickBot="1" x14ac:dyDescent="0.3">
      <c r="B14" s="59" t="s">
        <v>16</v>
      </c>
      <c r="C14" s="43" t="s">
        <v>17</v>
      </c>
      <c r="D14" s="44" t="s">
        <v>11</v>
      </c>
      <c r="E14" s="65">
        <f>L14-M14</f>
        <v>2637.2999999999997</v>
      </c>
      <c r="F14" s="44">
        <f>IF(E14&gt;=0,1.5,0)</f>
        <v>1.5</v>
      </c>
      <c r="G14" s="44"/>
      <c r="H14" s="44">
        <v>1.5</v>
      </c>
      <c r="I14" s="44" t="s">
        <v>18</v>
      </c>
      <c r="J14" s="59" t="s">
        <v>48</v>
      </c>
      <c r="L14" s="64">
        <v>4706.95</v>
      </c>
      <c r="M14" s="64">
        <v>2069.65</v>
      </c>
      <c r="N14" s="64">
        <v>0</v>
      </c>
      <c r="O14" s="64">
        <v>5000.43</v>
      </c>
      <c r="P14" s="64">
        <v>6247.3</v>
      </c>
      <c r="Q14" s="64">
        <v>8316.9500000000007</v>
      </c>
      <c r="R14" s="64">
        <v>2069.65</v>
      </c>
      <c r="S14" s="64">
        <v>151.07</v>
      </c>
    </row>
    <row r="15" spans="2:19" ht="15.75" thickBot="1" x14ac:dyDescent="0.3">
      <c r="B15" s="45"/>
      <c r="C15" s="46"/>
      <c r="D15" s="47"/>
      <c r="E15" s="47"/>
      <c r="F15" s="48"/>
      <c r="G15" s="47"/>
      <c r="H15" s="48"/>
      <c r="I15" s="47"/>
      <c r="J15" s="49"/>
      <c r="L15" s="3"/>
      <c r="M15" s="3"/>
      <c r="N15" s="3"/>
      <c r="O15" s="3"/>
      <c r="P15" s="3"/>
    </row>
    <row r="16" spans="2:19" ht="189.75" thickBot="1" x14ac:dyDescent="0.3">
      <c r="B16" s="59" t="s">
        <v>19</v>
      </c>
      <c r="C16" s="50" t="s">
        <v>20</v>
      </c>
      <c r="D16" s="44" t="s">
        <v>11</v>
      </c>
      <c r="E16" s="44">
        <f>L16/M16</f>
        <v>2.2742734278742782</v>
      </c>
      <c r="F16" s="44">
        <f>IF(E16&gt;=1.5,1.5,0)</f>
        <v>1.5</v>
      </c>
      <c r="G16" s="44"/>
      <c r="H16" s="44">
        <v>1.5</v>
      </c>
      <c r="I16" s="44" t="s">
        <v>21</v>
      </c>
      <c r="J16" s="59" t="s">
        <v>49</v>
      </c>
      <c r="L16" s="64">
        <v>4706.95</v>
      </c>
      <c r="M16" s="64">
        <v>2069.65</v>
      </c>
      <c r="N16" s="64">
        <v>0</v>
      </c>
      <c r="O16" s="64">
        <v>5000.43</v>
      </c>
      <c r="P16" s="64">
        <v>6247.3</v>
      </c>
      <c r="Q16" s="64">
        <v>8316.9500000000007</v>
      </c>
      <c r="R16" s="64">
        <v>2069.65</v>
      </c>
      <c r="S16" s="64">
        <v>151.07</v>
      </c>
    </row>
    <row r="17" spans="2:19" ht="15.75" thickBot="1" x14ac:dyDescent="0.3">
      <c r="B17" s="45"/>
      <c r="C17" s="46"/>
      <c r="D17" s="47"/>
      <c r="E17" s="47"/>
      <c r="F17" s="48"/>
      <c r="G17" s="47"/>
      <c r="H17" s="48"/>
      <c r="I17" s="32"/>
      <c r="J17" s="42"/>
      <c r="L17" s="3"/>
      <c r="M17" s="3"/>
      <c r="N17" s="3"/>
      <c r="O17" s="3"/>
      <c r="P17" s="3"/>
    </row>
    <row r="18" spans="2:19" ht="15.75" thickBot="1" x14ac:dyDescent="0.3">
      <c r="B18" s="61" t="s">
        <v>22</v>
      </c>
      <c r="C18" s="33"/>
      <c r="D18" s="52"/>
      <c r="E18" s="52"/>
      <c r="F18" s="34"/>
      <c r="G18" s="52"/>
      <c r="H18" s="35"/>
      <c r="I18" s="51"/>
      <c r="J18" s="17"/>
      <c r="L18" s="3"/>
      <c r="M18" s="3"/>
      <c r="N18" s="3"/>
      <c r="O18" s="3"/>
      <c r="P18" s="3"/>
    </row>
    <row r="19" spans="2:19" ht="15.75" thickBot="1" x14ac:dyDescent="0.3">
      <c r="B19" s="45"/>
      <c r="C19" s="46"/>
      <c r="D19" s="47"/>
      <c r="E19" s="47"/>
      <c r="F19" s="48"/>
      <c r="G19" s="47"/>
      <c r="H19" s="48"/>
      <c r="I19" s="53"/>
      <c r="J19" s="54"/>
      <c r="L19" s="3"/>
      <c r="M19" s="3"/>
      <c r="N19" s="3"/>
      <c r="O19" s="3"/>
      <c r="P19" s="3"/>
    </row>
    <row r="20" spans="2:19" ht="225.75" thickBot="1" x14ac:dyDescent="0.3">
      <c r="B20" s="59" t="s">
        <v>23</v>
      </c>
      <c r="C20" s="43" t="s">
        <v>24</v>
      </c>
      <c r="D20" s="44" t="s">
        <v>51</v>
      </c>
      <c r="E20" s="67">
        <f>R20/Q20</f>
        <v>0.24884723366137826</v>
      </c>
      <c r="F20" s="44">
        <f>IF(E20&lt;=60%,1.25,0)</f>
        <v>1.25</v>
      </c>
      <c r="G20" s="44"/>
      <c r="H20" s="44">
        <v>1.25</v>
      </c>
      <c r="I20" s="44" t="s">
        <v>25</v>
      </c>
      <c r="J20" s="59" t="s">
        <v>50</v>
      </c>
      <c r="L20" s="64">
        <v>4706.95</v>
      </c>
      <c r="M20" s="64">
        <v>2069.65</v>
      </c>
      <c r="N20" s="64">
        <v>0</v>
      </c>
      <c r="O20" s="64">
        <v>5000.43</v>
      </c>
      <c r="P20" s="64">
        <v>6247.3</v>
      </c>
      <c r="Q20" s="64">
        <v>8316.9500000000007</v>
      </c>
      <c r="R20" s="64">
        <v>2069.65</v>
      </c>
      <c r="S20" s="64">
        <v>151.07</v>
      </c>
    </row>
    <row r="21" spans="2:19" ht="15.75" thickBot="1" x14ac:dyDescent="0.3">
      <c r="B21" s="45"/>
      <c r="C21" s="46"/>
      <c r="D21" s="47"/>
      <c r="E21" s="47"/>
      <c r="F21" s="48"/>
      <c r="G21" s="47"/>
      <c r="H21" s="48"/>
      <c r="I21" s="32"/>
      <c r="J21" s="59"/>
      <c r="L21" s="3"/>
      <c r="M21" s="3"/>
      <c r="N21" s="3"/>
      <c r="O21" s="3"/>
      <c r="P21" s="3"/>
    </row>
    <row r="22" spans="2:19" ht="15.75" thickBot="1" x14ac:dyDescent="0.3">
      <c r="B22" s="60" t="s">
        <v>36</v>
      </c>
      <c r="C22" s="33"/>
      <c r="D22" s="52"/>
      <c r="E22" s="52"/>
      <c r="F22" s="34"/>
      <c r="G22" s="52"/>
      <c r="H22" s="35"/>
      <c r="I22" s="56"/>
      <c r="J22" s="18"/>
      <c r="L22" s="3"/>
      <c r="M22" s="3"/>
      <c r="N22" s="3"/>
      <c r="O22" s="3"/>
      <c r="P22" s="3"/>
    </row>
    <row r="23" spans="2:19" ht="15.75" thickBot="1" x14ac:dyDescent="0.3">
      <c r="B23" s="45"/>
      <c r="C23" s="46"/>
      <c r="D23" s="47"/>
      <c r="E23" s="47"/>
      <c r="F23" s="48"/>
      <c r="G23" s="47"/>
      <c r="H23" s="48"/>
      <c r="I23" s="53"/>
      <c r="J23" s="54"/>
      <c r="L23" s="3"/>
      <c r="M23" s="3"/>
      <c r="N23" s="3"/>
      <c r="O23" s="3"/>
      <c r="P23" s="3"/>
    </row>
    <row r="24" spans="2:19" ht="117.75" thickBot="1" x14ac:dyDescent="0.3">
      <c r="B24" s="59" t="s">
        <v>37</v>
      </c>
      <c r="C24" s="43" t="s">
        <v>38</v>
      </c>
      <c r="D24" s="44" t="s">
        <v>11</v>
      </c>
      <c r="E24" s="67">
        <f>O24/Q24</f>
        <v>0.60123362530735425</v>
      </c>
      <c r="F24" s="44">
        <f>IF(E24&lt;=60%,1.25,0)</f>
        <v>0</v>
      </c>
      <c r="G24" s="44"/>
      <c r="H24" s="44">
        <v>1.25</v>
      </c>
      <c r="I24" s="44" t="s">
        <v>39</v>
      </c>
      <c r="J24" s="59" t="s">
        <v>52</v>
      </c>
      <c r="L24" s="64">
        <v>4706.95</v>
      </c>
      <c r="M24" s="64">
        <v>2069.65</v>
      </c>
      <c r="N24" s="64">
        <v>0</v>
      </c>
      <c r="O24" s="64">
        <v>5000.43</v>
      </c>
      <c r="P24" s="64">
        <v>6247.3</v>
      </c>
      <c r="Q24" s="64">
        <v>8316.9500000000007</v>
      </c>
      <c r="R24" s="64">
        <v>2069.65</v>
      </c>
      <c r="S24" s="64">
        <v>151.07</v>
      </c>
    </row>
    <row r="25" spans="2:19" ht="15.75" thickBot="1" x14ac:dyDescent="0.3">
      <c r="B25" s="45"/>
      <c r="C25" s="46"/>
      <c r="D25" s="47"/>
      <c r="E25" s="47"/>
      <c r="F25" s="48"/>
      <c r="G25" s="47"/>
      <c r="H25" s="48"/>
      <c r="I25" s="32"/>
      <c r="J25" s="42"/>
      <c r="L25" s="3"/>
      <c r="M25" s="3"/>
      <c r="N25" s="3"/>
      <c r="O25" s="3"/>
      <c r="P25" s="3"/>
    </row>
    <row r="26" spans="2:19" ht="26.25" thickBot="1" x14ac:dyDescent="0.3">
      <c r="B26" s="61" t="s">
        <v>26</v>
      </c>
      <c r="C26" s="33"/>
      <c r="D26" s="52"/>
      <c r="E26" s="52"/>
      <c r="F26" s="34"/>
      <c r="G26" s="52"/>
      <c r="H26" s="35"/>
      <c r="I26" s="51"/>
      <c r="J26" s="17"/>
      <c r="L26" s="3"/>
      <c r="M26" s="3"/>
      <c r="N26" s="3"/>
      <c r="O26" s="3"/>
      <c r="P26" s="3"/>
    </row>
    <row r="27" spans="2:19" ht="15.75" thickBot="1" x14ac:dyDescent="0.3">
      <c r="B27" s="45"/>
      <c r="C27" s="46"/>
      <c r="D27" s="47"/>
      <c r="E27" s="47"/>
      <c r="F27" s="48"/>
      <c r="G27" s="47"/>
      <c r="H27" s="48"/>
      <c r="I27" s="53"/>
      <c r="J27" s="54"/>
      <c r="L27" s="3"/>
      <c r="M27" s="3"/>
      <c r="N27" s="3"/>
      <c r="O27" s="3"/>
      <c r="P27" s="3"/>
    </row>
    <row r="28" spans="2:19" ht="126.75" thickBot="1" x14ac:dyDescent="0.3">
      <c r="B28" s="59" t="s">
        <v>27</v>
      </c>
      <c r="C28" s="43" t="s">
        <v>28</v>
      </c>
      <c r="D28" s="44" t="s">
        <v>11</v>
      </c>
      <c r="E28" s="67">
        <f>S28/O28</f>
        <v>3.0211401819443526E-2</v>
      </c>
      <c r="F28" s="44">
        <f>IF(E28&gt;=2%,1,0)</f>
        <v>1</v>
      </c>
      <c r="G28" s="44"/>
      <c r="H28" s="44">
        <v>1</v>
      </c>
      <c r="I28" s="44" t="s">
        <v>29</v>
      </c>
      <c r="J28" s="59" t="s">
        <v>53</v>
      </c>
      <c r="L28" s="64">
        <v>4706.95</v>
      </c>
      <c r="M28" s="64">
        <v>2069.65</v>
      </c>
      <c r="N28" s="64">
        <v>0</v>
      </c>
      <c r="O28" s="64">
        <v>5000.43</v>
      </c>
      <c r="P28" s="64">
        <v>6247.3</v>
      </c>
      <c r="Q28" s="64">
        <v>8316.9500000000007</v>
      </c>
      <c r="R28" s="64">
        <v>2069.65</v>
      </c>
      <c r="S28" s="64">
        <v>151.07</v>
      </c>
    </row>
    <row r="29" spans="2:19" ht="15.75" thickBot="1" x14ac:dyDescent="0.3">
      <c r="B29" s="45"/>
      <c r="C29" s="46"/>
      <c r="D29" s="47"/>
      <c r="E29" s="47"/>
      <c r="F29" s="48"/>
      <c r="G29" s="47"/>
      <c r="H29" s="48"/>
      <c r="I29" s="47"/>
      <c r="J29" s="49"/>
      <c r="L29" s="3"/>
      <c r="M29" s="3"/>
      <c r="N29" s="3"/>
      <c r="O29" s="3"/>
      <c r="P29" s="3"/>
    </row>
    <row r="30" spans="2:19" ht="153.75" thickBot="1" x14ac:dyDescent="0.3">
      <c r="B30" s="59" t="s">
        <v>30</v>
      </c>
      <c r="C30" s="43" t="s">
        <v>31</v>
      </c>
      <c r="D30" s="44" t="s">
        <v>11</v>
      </c>
      <c r="E30" s="67">
        <f>S30/Q30</f>
        <v>1.8164110641521229E-2</v>
      </c>
      <c r="F30" s="44">
        <f>IF(E30&gt;=1%,1,0)</f>
        <v>1</v>
      </c>
      <c r="G30" s="44"/>
      <c r="H30" s="44">
        <v>1</v>
      </c>
      <c r="I30" s="44" t="s">
        <v>32</v>
      </c>
      <c r="J30" s="59" t="s">
        <v>54</v>
      </c>
      <c r="L30" s="64">
        <v>4706.95</v>
      </c>
      <c r="M30" s="64">
        <v>2069.65</v>
      </c>
      <c r="N30" s="64">
        <v>0</v>
      </c>
      <c r="O30" s="64">
        <v>5000.43</v>
      </c>
      <c r="P30" s="64">
        <v>6247.3</v>
      </c>
      <c r="Q30" s="64">
        <v>8316.9500000000007</v>
      </c>
      <c r="R30" s="64">
        <v>2069.65</v>
      </c>
      <c r="S30" s="64">
        <v>151.07</v>
      </c>
    </row>
    <row r="31" spans="2:19" ht="15.75" thickBot="1" x14ac:dyDescent="0.3">
      <c r="B31" s="45"/>
      <c r="C31" s="46"/>
      <c r="D31" s="47"/>
      <c r="E31" s="47"/>
      <c r="F31" s="48"/>
      <c r="G31" s="47"/>
      <c r="H31" s="48"/>
      <c r="I31" s="47"/>
      <c r="J31" s="49"/>
      <c r="L31" s="3"/>
      <c r="M31" s="3"/>
      <c r="N31" s="3"/>
      <c r="O31" s="3"/>
      <c r="P31" s="3"/>
    </row>
    <row r="32" spans="2:19" ht="108.75" thickBot="1" x14ac:dyDescent="0.3">
      <c r="B32" s="59" t="s">
        <v>33</v>
      </c>
      <c r="C32" s="43" t="s">
        <v>34</v>
      </c>
      <c r="D32" s="44" t="s">
        <v>11</v>
      </c>
      <c r="E32" s="67">
        <f>S32/P32</f>
        <v>2.4181646471275589E-2</v>
      </c>
      <c r="F32" s="44">
        <f>IF(E32&gt;=7%,1,0)</f>
        <v>0</v>
      </c>
      <c r="G32" s="44">
        <v>0</v>
      </c>
      <c r="H32" s="44">
        <v>1</v>
      </c>
      <c r="I32" s="44" t="s">
        <v>35</v>
      </c>
      <c r="J32" s="59" t="s">
        <v>55</v>
      </c>
      <c r="L32" s="64">
        <v>4706.95</v>
      </c>
      <c r="M32" s="64">
        <v>2069.65</v>
      </c>
      <c r="N32" s="64">
        <v>0</v>
      </c>
      <c r="O32" s="64">
        <v>5000.43</v>
      </c>
      <c r="P32" s="64">
        <v>6247.3</v>
      </c>
      <c r="Q32" s="64">
        <v>8316.9500000000007</v>
      </c>
      <c r="R32" s="64">
        <v>2069.65</v>
      </c>
      <c r="S32" s="64">
        <v>151.07</v>
      </c>
    </row>
    <row r="33" spans="2:10" x14ac:dyDescent="0.25">
      <c r="B33" s="19"/>
      <c r="C33" s="14"/>
      <c r="D33" s="20"/>
      <c r="E33" s="20"/>
      <c r="F33" s="20"/>
      <c r="G33" s="20"/>
      <c r="H33" s="15"/>
      <c r="I33" s="20"/>
      <c r="J33" s="21"/>
    </row>
    <row r="34" spans="2:10" ht="15.75" thickBot="1" x14ac:dyDescent="0.3">
      <c r="B34" s="19"/>
      <c r="C34" s="14"/>
      <c r="D34" s="20"/>
      <c r="E34" s="20"/>
      <c r="F34" s="20"/>
      <c r="G34" s="20"/>
      <c r="H34" s="15"/>
      <c r="I34" s="20"/>
      <c r="J34" s="21"/>
    </row>
    <row r="35" spans="2:10" ht="15.75" thickBot="1" x14ac:dyDescent="0.3">
      <c r="B35" s="19"/>
      <c r="C35" s="14"/>
      <c r="D35" s="20"/>
      <c r="E35" s="20"/>
      <c r="F35" s="57">
        <f t="shared" ref="F35:G35" si="0">SUM(F12:F32)</f>
        <v>7.75</v>
      </c>
      <c r="G35" s="57">
        <f t="shared" si="0"/>
        <v>0</v>
      </c>
      <c r="H35" s="57">
        <f>SUM(H12:H32)</f>
        <v>10</v>
      </c>
      <c r="I35" s="20"/>
      <c r="J35" s="21"/>
    </row>
    <row r="36" spans="2:10" x14ac:dyDescent="0.25">
      <c r="B36" s="19"/>
      <c r="C36" s="14"/>
      <c r="D36" s="20"/>
      <c r="E36" s="20"/>
      <c r="F36" s="20"/>
      <c r="G36" s="20"/>
      <c r="H36" s="15"/>
      <c r="I36" s="20"/>
      <c r="J36" s="21"/>
    </row>
    <row r="37" spans="2:10" ht="15.75" thickBot="1" x14ac:dyDescent="0.3">
      <c r="B37" s="22"/>
      <c r="C37" s="23"/>
      <c r="D37" s="24"/>
      <c r="E37" s="24"/>
      <c r="F37" s="24"/>
      <c r="G37" s="24"/>
      <c r="H37" s="58"/>
      <c r="I37" s="24"/>
      <c r="J37" s="25"/>
    </row>
  </sheetData>
  <mergeCells count="3">
    <mergeCell ref="D3:I3"/>
    <mergeCell ref="C4:I4"/>
    <mergeCell ref="D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 DE TRABAJO</vt:lpstr>
      <vt:lpstr>INDICES 2024</vt:lpstr>
      <vt:lpstr>INDICES 2022</vt:lpstr>
      <vt:lpstr>HOJA DE TRABAJO 2023</vt:lpstr>
      <vt:lpstr>HT2022 PARA PAM</vt:lpstr>
      <vt:lpstr>HOJA DE TRABAJO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jpacheco</dc:creator>
  <cp:lastModifiedBy>DCNH</cp:lastModifiedBy>
  <cp:lastPrinted>2024-07-18T03:47:23Z</cp:lastPrinted>
  <dcterms:created xsi:type="dcterms:W3CDTF">2024-07-18T02:28:16Z</dcterms:created>
  <dcterms:modified xsi:type="dcterms:W3CDTF">2025-10-29T02:18:07Z</dcterms:modified>
</cp:coreProperties>
</file>